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 (joelsmalley@gmail.com)\Public\"/>
    </mc:Choice>
  </mc:AlternateContent>
  <xr:revisionPtr revIDLastSave="0" documentId="13_ncr:1_{753814D1-8588-4101-81C6-710972BF9D0B}" xr6:coauthVersionLast="46" xr6:coauthVersionMax="46" xr10:uidLastSave="{00000000-0000-0000-0000-000000000000}"/>
  <bookViews>
    <workbookView xWindow="-120" yWindow="-120" windowWidth="38640" windowHeight="21840" xr2:uid="{EF40F90A-EAA9-4A84-B5C5-AC4B22882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47" i="1"/>
  <c r="H46" i="1"/>
  <c r="H45" i="1"/>
  <c r="H44" i="1"/>
  <c r="H43" i="1"/>
  <c r="H42" i="1"/>
  <c r="H41" i="1"/>
  <c r="H40" i="1"/>
  <c r="G46" i="1"/>
  <c r="G45" i="1"/>
  <c r="G44" i="1"/>
  <c r="G43" i="1"/>
  <c r="G42" i="1"/>
  <c r="G41" i="1"/>
  <c r="G40" i="1"/>
  <c r="G39" i="1"/>
  <c r="L45" i="1"/>
  <c r="L44" i="1"/>
  <c r="L43" i="1"/>
  <c r="L42" i="1"/>
  <c r="L41" i="1"/>
  <c r="L40" i="1"/>
  <c r="L39" i="1"/>
  <c r="L46" i="1"/>
  <c r="G1" i="1" a="1"/>
  <c r="G1" i="1" s="1"/>
  <c r="L1" i="1" a="1"/>
  <c r="L1" i="1" s="1"/>
  <c r="I41" i="1"/>
  <c r="I42" i="1" s="1"/>
  <c r="I43" i="1" s="1"/>
  <c r="I44" i="1" s="1"/>
  <c r="I45" i="1" s="1"/>
  <c r="I40" i="1"/>
  <c r="H48" i="1"/>
  <c r="H49" i="1"/>
  <c r="H50" i="1"/>
  <c r="H51" i="1"/>
  <c r="H52" i="1"/>
  <c r="H53" i="1"/>
  <c r="H54" i="1"/>
  <c r="H55" i="1"/>
  <c r="H56" i="1"/>
  <c r="N47" i="1"/>
  <c r="N48" i="1"/>
  <c r="N49" i="1"/>
  <c r="N50" i="1"/>
  <c r="N51" i="1"/>
  <c r="N52" i="1"/>
  <c r="N53" i="1"/>
  <c r="N54" i="1"/>
  <c r="N55" i="1"/>
  <c r="N56" i="1"/>
  <c r="L47" i="1"/>
  <c r="P47" i="1" s="1"/>
  <c r="L48" i="1"/>
  <c r="P48" i="1" s="1"/>
  <c r="L49" i="1"/>
  <c r="P49" i="1" s="1"/>
  <c r="L50" i="1"/>
  <c r="P50" i="1" s="1"/>
  <c r="L51" i="1"/>
  <c r="P51" i="1" s="1"/>
  <c r="L52" i="1"/>
  <c r="P52" i="1" s="1"/>
  <c r="L53" i="1"/>
  <c r="P53" i="1" s="1"/>
  <c r="L54" i="1"/>
  <c r="P54" i="1" s="1"/>
  <c r="L55" i="1"/>
  <c r="P55" i="1" s="1"/>
  <c r="L56" i="1"/>
  <c r="P56" i="1" s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Q4" i="1"/>
  <c r="Q56" i="1" s="1"/>
  <c r="P45" i="1" l="1"/>
  <c r="P44" i="1"/>
  <c r="P43" i="1"/>
  <c r="P42" i="1"/>
  <c r="P41" i="1"/>
  <c r="P40" i="1"/>
  <c r="P39" i="1"/>
  <c r="P46" i="1"/>
  <c r="I46" i="1"/>
  <c r="J45" i="1"/>
  <c r="K45" i="1" s="1"/>
  <c r="J44" i="1"/>
  <c r="K44" i="1" s="1"/>
  <c r="Q25" i="1"/>
  <c r="Q26" i="1"/>
  <c r="Q27" i="1"/>
  <c r="Q28" i="1"/>
  <c r="Q31" i="1"/>
  <c r="Q29" i="1"/>
  <c r="Q30" i="1"/>
  <c r="Q32" i="1"/>
  <c r="Q33" i="1"/>
  <c r="Q34" i="1"/>
  <c r="Q35" i="1"/>
  <c r="Q36" i="1"/>
  <c r="Q37" i="1"/>
  <c r="Q6" i="1"/>
  <c r="Q38" i="1"/>
  <c r="Q8" i="1"/>
  <c r="Q40" i="1"/>
  <c r="Q9" i="1"/>
  <c r="Q41" i="1"/>
  <c r="Q7" i="1"/>
  <c r="Q10" i="1"/>
  <c r="Q42" i="1"/>
  <c r="Q11" i="1"/>
  <c r="Q43" i="1"/>
  <c r="Q12" i="1"/>
  <c r="Q44" i="1"/>
  <c r="Q13" i="1"/>
  <c r="Q45" i="1"/>
  <c r="Q14" i="1"/>
  <c r="Q46" i="1"/>
  <c r="Q15" i="1"/>
  <c r="Q47" i="1"/>
  <c r="Q39" i="1"/>
  <c r="Q16" i="1"/>
  <c r="Q48" i="1"/>
  <c r="Q17" i="1"/>
  <c r="Q49" i="1"/>
  <c r="Q18" i="1"/>
  <c r="Q50" i="1"/>
  <c r="Q19" i="1"/>
  <c r="Q51" i="1"/>
  <c r="Q20" i="1"/>
  <c r="Q52" i="1"/>
  <c r="Q21" i="1"/>
  <c r="Q53" i="1"/>
  <c r="Q22" i="1"/>
  <c r="Q54" i="1"/>
  <c r="Q23" i="1"/>
  <c r="Q55" i="1"/>
  <c r="Q24" i="1"/>
  <c r="I47" i="1" l="1"/>
  <c r="J46" i="1"/>
  <c r="K46" i="1" s="1"/>
  <c r="J43" i="1"/>
  <c r="K43" i="1" s="1"/>
  <c r="I48" i="1" l="1"/>
  <c r="J47" i="1"/>
  <c r="K47" i="1" s="1"/>
  <c r="J42" i="1"/>
  <c r="K42" i="1" s="1"/>
  <c r="I49" i="1" l="1"/>
  <c r="J48" i="1"/>
  <c r="K48" i="1" s="1"/>
  <c r="J41" i="1"/>
  <c r="K41" i="1" s="1"/>
  <c r="I50" i="1" l="1"/>
  <c r="J49" i="1"/>
  <c r="K49" i="1" s="1"/>
  <c r="J39" i="1"/>
  <c r="K39" i="1" s="1"/>
  <c r="J40" i="1"/>
  <c r="K40" i="1" s="1"/>
  <c r="I51" i="1" l="1"/>
  <c r="J50" i="1"/>
  <c r="K50" i="1" s="1"/>
  <c r="I52" i="1" l="1"/>
  <c r="J51" i="1"/>
  <c r="K51" i="1" s="1"/>
  <c r="I53" i="1" l="1"/>
  <c r="J52" i="1"/>
  <c r="K52" i="1" s="1"/>
  <c r="I54" i="1" l="1"/>
  <c r="J53" i="1"/>
  <c r="K53" i="1" s="1"/>
  <c r="I55" i="1" l="1"/>
  <c r="J54" i="1"/>
  <c r="K54" i="1" s="1"/>
  <c r="I56" i="1" l="1"/>
  <c r="J56" i="1" s="1"/>
  <c r="K56" i="1" s="1"/>
  <c r="J55" i="1"/>
  <c r="K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tc={C9C77C9B-7417-4545-A7B8-247AE6C08D8E}</author>
    <author>tc={275F24B7-23B9-406C-8C56-BAAE5B27C77A}</author>
  </authors>
  <commentList>
    <comment ref="E5" authorId="0" shapeId="0" xr:uid="{C9C77C9B-7417-4545-A7B8-247AE6C08D8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https://www.england.nhs.uk/statistics/statistical-work-areas/covid-19-vaccinations/</t>
      </text>
    </comment>
    <comment ref="M5" authorId="1" shapeId="0" xr:uid="{275F24B7-23B9-406C-8C56-BAAE5B27C77A}">
      <text>
        <t>[Threaded comment]
Your version of Excel allows you to read this threaded comment; however, any edits to it will get removed if the file is opened in a newer version of Excel. Learn more: https://go.microsoft.com/fwlink/?linkid=870924
Comment:
    ons.gov.uk/peoplepopulationandcommunity/birthsdeathsandmarriages/deaths/datasets/numberofdeathsincarehomesnotifiedtothecarequalitycommissionengland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<sst xmlns="http://schemas.openxmlformats.org/spreadsheetml/2006/main" count="15" uniqueCount="15">
  <si>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Residents</t>
  </si>
  <si>
    <t>Eligible</t>
  </si>
  <si>
    <t>Week Ending</t>
  </si>
  <si>
    <t>Died</t>
  </si>
  <si>
    <t>Died with COVID</t>
  </si>
  <si>
    <t>Excess</t>
  </si>
  <si>
    <t>% COVID</t>
  </si>
  <si>
    <t>Ineligible</t>
  </si>
  <si>
    <t>COVID CFR</t>
  </si>
  <si>
    <t>% of Population</t>
  </si>
  <si>
    <t>Total Vaccinated</t>
  </si>
  <si>
    <t>Newly Vaccinated</t>
  </si>
  <si>
    <t>#</t>
  </si>
  <si>
    <t>#^2</t>
  </si>
  <si>
    <t>#^3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</si>
</sst>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5" fontId="0" fillId="0" borderId="0" xfId="0" applyNumberFormat="1"/>
    <xf numFmtId="3" fontId="0" fillId="0" borderId="0" xfId="0" applyNumberFormat="1"/>
    <xf numFmtId="0" fontId="0" fillId="0" borderId="0" xfId="0" applyFont="1"/>
    <xf numFmtId="166" fontId="0" fillId="0" borderId="0" xfId="1" applyNumberFormat="1" applyFont="1"/>
    <xf numFmtId="3" fontId="0" fillId="2" borderId="0" xfId="0" applyNumberFormat="1" applyFill="1"/>
    <xf numFmtId="166" fontId="0" fillId="2" borderId="0" xfId="1" applyNumberFormat="1" applyFont="1" applyFill="1"/>
  </cellXfs>
  <cellStyles count="2">
    <cellStyle name="Normal" xfId="0" builtinId="0"/>
    <cellStyle name="Percent" xfId="1" builtinId="5"/>
  </cellStyles>
  <dxfs count="1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0.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0" formatCode="dd\-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Care Home Residents Deaths, 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Sheet1!$O$5</c:f>
              <c:strCache>
                <c:ptCount val="1"/>
                <c:pt idx="0">
                  <c:v>Died with COVID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Sheet1!$D$6:$D$56</c:f>
              <c:numCache>
                <c:formatCode>d\-mmm\-yy</c:formatCode>
                <c:ptCount val="51"/>
                <c:pt idx="0">
                  <c:v>43940</c:v>
                </c:pt>
                <c:pt idx="1">
                  <c:v>43947</c:v>
                </c:pt>
                <c:pt idx="2">
                  <c:v>43954</c:v>
                </c:pt>
                <c:pt idx="3">
                  <c:v>43961</c:v>
                </c:pt>
                <c:pt idx="4">
                  <c:v>43968</c:v>
                </c:pt>
                <c:pt idx="5">
                  <c:v>43975</c:v>
                </c:pt>
                <c:pt idx="6">
                  <c:v>43982</c:v>
                </c:pt>
                <c:pt idx="7">
                  <c:v>43989</c:v>
                </c:pt>
                <c:pt idx="8">
                  <c:v>43996</c:v>
                </c:pt>
                <c:pt idx="9">
                  <c:v>44003</c:v>
                </c:pt>
                <c:pt idx="10">
                  <c:v>44010</c:v>
                </c:pt>
                <c:pt idx="11">
                  <c:v>44017</c:v>
                </c:pt>
                <c:pt idx="12">
                  <c:v>44024</c:v>
                </c:pt>
                <c:pt idx="13">
                  <c:v>44031</c:v>
                </c:pt>
                <c:pt idx="14">
                  <c:v>44038</c:v>
                </c:pt>
                <c:pt idx="15">
                  <c:v>44045</c:v>
                </c:pt>
                <c:pt idx="16">
                  <c:v>44052</c:v>
                </c:pt>
                <c:pt idx="17">
                  <c:v>44059</c:v>
                </c:pt>
                <c:pt idx="18">
                  <c:v>44066</c:v>
                </c:pt>
                <c:pt idx="19">
                  <c:v>44073</c:v>
                </c:pt>
                <c:pt idx="20">
                  <c:v>44080</c:v>
                </c:pt>
                <c:pt idx="21">
                  <c:v>44087</c:v>
                </c:pt>
                <c:pt idx="22">
                  <c:v>44094</c:v>
                </c:pt>
                <c:pt idx="23">
                  <c:v>44101</c:v>
                </c:pt>
                <c:pt idx="24">
                  <c:v>44108</c:v>
                </c:pt>
                <c:pt idx="25">
                  <c:v>44115</c:v>
                </c:pt>
                <c:pt idx="26">
                  <c:v>44122</c:v>
                </c:pt>
                <c:pt idx="27">
                  <c:v>44129</c:v>
                </c:pt>
                <c:pt idx="28">
                  <c:v>44136</c:v>
                </c:pt>
                <c:pt idx="29">
                  <c:v>44143</c:v>
                </c:pt>
                <c:pt idx="30">
                  <c:v>44150</c:v>
                </c:pt>
                <c:pt idx="31">
                  <c:v>44157</c:v>
                </c:pt>
                <c:pt idx="32">
                  <c:v>44164</c:v>
                </c:pt>
                <c:pt idx="33">
                  <c:v>44171</c:v>
                </c:pt>
                <c:pt idx="34">
                  <c:v>44178</c:v>
                </c:pt>
                <c:pt idx="35">
                  <c:v>44185</c:v>
                </c:pt>
                <c:pt idx="36">
                  <c:v>44192</c:v>
                </c:pt>
                <c:pt idx="37">
                  <c:v>44199</c:v>
                </c:pt>
                <c:pt idx="38">
                  <c:v>44206</c:v>
                </c:pt>
                <c:pt idx="39">
                  <c:v>44213</c:v>
                </c:pt>
                <c:pt idx="40">
                  <c:v>44220</c:v>
                </c:pt>
                <c:pt idx="41">
                  <c:v>44227</c:v>
                </c:pt>
                <c:pt idx="42">
                  <c:v>44234</c:v>
                </c:pt>
                <c:pt idx="43">
                  <c:v>44241</c:v>
                </c:pt>
                <c:pt idx="44">
                  <c:v>44248</c:v>
                </c:pt>
                <c:pt idx="45">
                  <c:v>44255</c:v>
                </c:pt>
                <c:pt idx="46">
                  <c:v>44262</c:v>
                </c:pt>
                <c:pt idx="47">
                  <c:v>44269</c:v>
                </c:pt>
                <c:pt idx="48">
                  <c:v>44276</c:v>
                </c:pt>
                <c:pt idx="49">
                  <c:v>44283</c:v>
                </c:pt>
                <c:pt idx="50">
                  <c:v>44290</c:v>
                </c:pt>
              </c:numCache>
            </c:numRef>
          </c:cat>
          <c:val>
            <c:numRef>
              <c:f>Sheet1!$O$6:$O$56</c:f>
              <c:numCache>
                <c:formatCode>#,##0</c:formatCode>
                <c:ptCount val="51"/>
                <c:pt idx="0">
                  <c:v>3456</c:v>
                </c:pt>
                <c:pt idx="1">
                  <c:v>3761</c:v>
                </c:pt>
                <c:pt idx="2">
                  <c:v>3193</c:v>
                </c:pt>
                <c:pt idx="3">
                  <c:v>2249</c:v>
                </c:pt>
                <c:pt idx="4">
                  <c:v>1967</c:v>
                </c:pt>
                <c:pt idx="5">
                  <c:v>1288</c:v>
                </c:pt>
                <c:pt idx="6">
                  <c:v>812</c:v>
                </c:pt>
                <c:pt idx="7">
                  <c:v>648</c:v>
                </c:pt>
                <c:pt idx="8">
                  <c:v>425</c:v>
                </c:pt>
                <c:pt idx="9">
                  <c:v>282</c:v>
                </c:pt>
                <c:pt idx="10">
                  <c:v>198</c:v>
                </c:pt>
                <c:pt idx="11">
                  <c:v>156</c:v>
                </c:pt>
                <c:pt idx="12">
                  <c:v>114</c:v>
                </c:pt>
                <c:pt idx="13">
                  <c:v>80</c:v>
                </c:pt>
                <c:pt idx="14">
                  <c:v>59</c:v>
                </c:pt>
                <c:pt idx="15">
                  <c:v>66</c:v>
                </c:pt>
                <c:pt idx="16">
                  <c:v>41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21</c:v>
                </c:pt>
                <c:pt idx="21">
                  <c:v>39</c:v>
                </c:pt>
                <c:pt idx="22">
                  <c:v>49</c:v>
                </c:pt>
                <c:pt idx="23">
                  <c:v>58</c:v>
                </c:pt>
                <c:pt idx="24">
                  <c:v>83</c:v>
                </c:pt>
                <c:pt idx="25">
                  <c:v>105</c:v>
                </c:pt>
                <c:pt idx="26">
                  <c:v>142</c:v>
                </c:pt>
                <c:pt idx="27">
                  <c:v>217</c:v>
                </c:pt>
                <c:pt idx="28">
                  <c:v>293</c:v>
                </c:pt>
                <c:pt idx="29">
                  <c:v>456</c:v>
                </c:pt>
                <c:pt idx="30">
                  <c:v>533</c:v>
                </c:pt>
                <c:pt idx="31">
                  <c:v>622</c:v>
                </c:pt>
                <c:pt idx="32">
                  <c:v>706</c:v>
                </c:pt>
                <c:pt idx="33">
                  <c:v>645</c:v>
                </c:pt>
                <c:pt idx="34">
                  <c:v>692</c:v>
                </c:pt>
                <c:pt idx="35">
                  <c:v>731</c:v>
                </c:pt>
                <c:pt idx="36">
                  <c:v>746</c:v>
                </c:pt>
                <c:pt idx="37">
                  <c:v>934</c:v>
                </c:pt>
                <c:pt idx="38">
                  <c:v>1245</c:v>
                </c:pt>
                <c:pt idx="39">
                  <c:v>1750</c:v>
                </c:pt>
                <c:pt idx="40">
                  <c:v>2365</c:v>
                </c:pt>
                <c:pt idx="41">
                  <c:v>2387</c:v>
                </c:pt>
                <c:pt idx="42">
                  <c:v>1848</c:v>
                </c:pt>
                <c:pt idx="43">
                  <c:v>1223</c:v>
                </c:pt>
                <c:pt idx="44">
                  <c:v>853</c:v>
                </c:pt>
                <c:pt idx="45">
                  <c:v>544</c:v>
                </c:pt>
                <c:pt idx="46">
                  <c:v>342</c:v>
                </c:pt>
                <c:pt idx="47">
                  <c:v>212</c:v>
                </c:pt>
                <c:pt idx="48">
                  <c:v>134</c:v>
                </c:pt>
                <c:pt idx="49">
                  <c:v>127</c:v>
                </c:pt>
                <c:pt idx="5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B-41BD-8E7A-F90046E61036}"/>
            </c:ext>
          </c:extLst>
        </c:ser>
        <c:ser>
          <c:idx val="1"/>
          <c:order val="1"/>
          <c:tx>
            <c:strRef>
              <c:f>Sheet1!$Q$5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Sheet1!$D$6:$D$56</c:f>
              <c:numCache>
                <c:formatCode>d\-mmm\-yy</c:formatCode>
                <c:ptCount val="51"/>
                <c:pt idx="0">
                  <c:v>43940</c:v>
                </c:pt>
                <c:pt idx="1">
                  <c:v>43947</c:v>
                </c:pt>
                <c:pt idx="2">
                  <c:v>43954</c:v>
                </c:pt>
                <c:pt idx="3">
                  <c:v>43961</c:v>
                </c:pt>
                <c:pt idx="4">
                  <c:v>43968</c:v>
                </c:pt>
                <c:pt idx="5">
                  <c:v>43975</c:v>
                </c:pt>
                <c:pt idx="6">
                  <c:v>43982</c:v>
                </c:pt>
                <c:pt idx="7">
                  <c:v>43989</c:v>
                </c:pt>
                <c:pt idx="8">
                  <c:v>43996</c:v>
                </c:pt>
                <c:pt idx="9">
                  <c:v>44003</c:v>
                </c:pt>
                <c:pt idx="10">
                  <c:v>44010</c:v>
                </c:pt>
                <c:pt idx="11">
                  <c:v>44017</c:v>
                </c:pt>
                <c:pt idx="12">
                  <c:v>44024</c:v>
                </c:pt>
                <c:pt idx="13">
                  <c:v>44031</c:v>
                </c:pt>
                <c:pt idx="14">
                  <c:v>44038</c:v>
                </c:pt>
                <c:pt idx="15">
                  <c:v>44045</c:v>
                </c:pt>
                <c:pt idx="16">
                  <c:v>44052</c:v>
                </c:pt>
                <c:pt idx="17">
                  <c:v>44059</c:v>
                </c:pt>
                <c:pt idx="18">
                  <c:v>44066</c:v>
                </c:pt>
                <c:pt idx="19">
                  <c:v>44073</c:v>
                </c:pt>
                <c:pt idx="20">
                  <c:v>44080</c:v>
                </c:pt>
                <c:pt idx="21">
                  <c:v>44087</c:v>
                </c:pt>
                <c:pt idx="22">
                  <c:v>44094</c:v>
                </c:pt>
                <c:pt idx="23">
                  <c:v>44101</c:v>
                </c:pt>
                <c:pt idx="24">
                  <c:v>44108</c:v>
                </c:pt>
                <c:pt idx="25">
                  <c:v>44115</c:v>
                </c:pt>
                <c:pt idx="26">
                  <c:v>44122</c:v>
                </c:pt>
                <c:pt idx="27">
                  <c:v>44129</c:v>
                </c:pt>
                <c:pt idx="28">
                  <c:v>44136</c:v>
                </c:pt>
                <c:pt idx="29">
                  <c:v>44143</c:v>
                </c:pt>
                <c:pt idx="30">
                  <c:v>44150</c:v>
                </c:pt>
                <c:pt idx="31">
                  <c:v>44157</c:v>
                </c:pt>
                <c:pt idx="32">
                  <c:v>44164</c:v>
                </c:pt>
                <c:pt idx="33">
                  <c:v>44171</c:v>
                </c:pt>
                <c:pt idx="34">
                  <c:v>44178</c:v>
                </c:pt>
                <c:pt idx="35">
                  <c:v>44185</c:v>
                </c:pt>
                <c:pt idx="36">
                  <c:v>44192</c:v>
                </c:pt>
                <c:pt idx="37">
                  <c:v>44199</c:v>
                </c:pt>
                <c:pt idx="38">
                  <c:v>44206</c:v>
                </c:pt>
                <c:pt idx="39">
                  <c:v>44213</c:v>
                </c:pt>
                <c:pt idx="40">
                  <c:v>44220</c:v>
                </c:pt>
                <c:pt idx="41">
                  <c:v>44227</c:v>
                </c:pt>
                <c:pt idx="42">
                  <c:v>44234</c:v>
                </c:pt>
                <c:pt idx="43">
                  <c:v>44241</c:v>
                </c:pt>
                <c:pt idx="44">
                  <c:v>44248</c:v>
                </c:pt>
                <c:pt idx="45">
                  <c:v>44255</c:v>
                </c:pt>
                <c:pt idx="46">
                  <c:v>44262</c:v>
                </c:pt>
                <c:pt idx="47">
                  <c:v>44269</c:v>
                </c:pt>
                <c:pt idx="48">
                  <c:v>44276</c:v>
                </c:pt>
                <c:pt idx="49">
                  <c:v>44283</c:v>
                </c:pt>
                <c:pt idx="50">
                  <c:v>44290</c:v>
                </c:pt>
              </c:numCache>
            </c:numRef>
          </c:cat>
          <c:val>
            <c:numRef>
              <c:f>Sheet1!$Q$6:$Q$56</c:f>
              <c:numCache>
                <c:formatCode>#,##0</c:formatCode>
                <c:ptCount val="51"/>
                <c:pt idx="0">
                  <c:v>6614.5</c:v>
                </c:pt>
                <c:pt idx="1">
                  <c:v>6120.5</c:v>
                </c:pt>
                <c:pt idx="2">
                  <c:v>4815.5</c:v>
                </c:pt>
                <c:pt idx="3">
                  <c:v>2876.5</c:v>
                </c:pt>
                <c:pt idx="4">
                  <c:v>2620.5</c:v>
                </c:pt>
                <c:pt idx="5">
                  <c:v>1618.5</c:v>
                </c:pt>
                <c:pt idx="6">
                  <c:v>941.5</c:v>
                </c:pt>
                <c:pt idx="7">
                  <c:v>741.5</c:v>
                </c:pt>
                <c:pt idx="8">
                  <c:v>380.5</c:v>
                </c:pt>
                <c:pt idx="9">
                  <c:v>271.5</c:v>
                </c:pt>
                <c:pt idx="10">
                  <c:v>149.5</c:v>
                </c:pt>
                <c:pt idx="11">
                  <c:v>90.5</c:v>
                </c:pt>
                <c:pt idx="12">
                  <c:v>11.5</c:v>
                </c:pt>
                <c:pt idx="13">
                  <c:v>45.5</c:v>
                </c:pt>
                <c:pt idx="14">
                  <c:v>195.5</c:v>
                </c:pt>
                <c:pt idx="15">
                  <c:v>63.5</c:v>
                </c:pt>
                <c:pt idx="16">
                  <c:v>87.5</c:v>
                </c:pt>
                <c:pt idx="17">
                  <c:v>426.5</c:v>
                </c:pt>
                <c:pt idx="18">
                  <c:v>140.5</c:v>
                </c:pt>
                <c:pt idx="19">
                  <c:v>-52.5</c:v>
                </c:pt>
                <c:pt idx="20">
                  <c:v>52.5</c:v>
                </c:pt>
                <c:pt idx="21">
                  <c:v>171.5</c:v>
                </c:pt>
                <c:pt idx="22">
                  <c:v>232.5</c:v>
                </c:pt>
                <c:pt idx="23">
                  <c:v>201.5</c:v>
                </c:pt>
                <c:pt idx="24">
                  <c:v>238.5</c:v>
                </c:pt>
                <c:pt idx="25">
                  <c:v>481.5</c:v>
                </c:pt>
                <c:pt idx="26">
                  <c:v>497.5</c:v>
                </c:pt>
                <c:pt idx="27">
                  <c:v>616.5</c:v>
                </c:pt>
                <c:pt idx="28">
                  <c:v>547.5</c:v>
                </c:pt>
                <c:pt idx="29">
                  <c:v>661.5</c:v>
                </c:pt>
                <c:pt idx="30">
                  <c:v>826.5</c:v>
                </c:pt>
                <c:pt idx="31">
                  <c:v>775.5</c:v>
                </c:pt>
                <c:pt idx="32">
                  <c:v>887.5</c:v>
                </c:pt>
                <c:pt idx="33">
                  <c:v>892.5</c:v>
                </c:pt>
                <c:pt idx="34">
                  <c:v>892.5</c:v>
                </c:pt>
                <c:pt idx="35">
                  <c:v>928.5</c:v>
                </c:pt>
                <c:pt idx="36">
                  <c:v>679.5</c:v>
                </c:pt>
                <c:pt idx="37">
                  <c:v>1041.5</c:v>
                </c:pt>
                <c:pt idx="38">
                  <c:v>1757.5</c:v>
                </c:pt>
                <c:pt idx="39">
                  <c:v>2087.5</c:v>
                </c:pt>
                <c:pt idx="40">
                  <c:v>2800.5</c:v>
                </c:pt>
                <c:pt idx="41">
                  <c:v>2763.5</c:v>
                </c:pt>
                <c:pt idx="42">
                  <c:v>2210.5</c:v>
                </c:pt>
                <c:pt idx="43">
                  <c:v>1352.5</c:v>
                </c:pt>
                <c:pt idx="44">
                  <c:v>1017.5</c:v>
                </c:pt>
                <c:pt idx="45">
                  <c:v>677.5</c:v>
                </c:pt>
                <c:pt idx="46">
                  <c:v>344.5</c:v>
                </c:pt>
                <c:pt idx="47">
                  <c:v>176.5</c:v>
                </c:pt>
                <c:pt idx="48">
                  <c:v>190.5</c:v>
                </c:pt>
                <c:pt idx="49">
                  <c:v>184.5</c:v>
                </c:pt>
                <c:pt idx="50">
                  <c:v>-269.5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B-41BD-8E7A-F90046E6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2834648"/>
        <c:axId val="1192831696"/>
      </c:barChart>
      <c:catAx>
        <c:axId val="1192834648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31696"/>
        <c:crosses val="autoZero"/>
        <c:auto val="0"/>
        <c:lblAlgn val="ctr"/>
        <c:lblOffset val="100"/>
        <c:noMultiLvlLbl val="0"/>
      </c:catAx>
      <c:valAx>
        <c:axId val="119283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3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Care Home Residents Deaths, 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Sheet1!$M$5</c:f>
              <c:strCache>
                <c:ptCount val="1"/>
                <c:pt idx="0">
                  <c:v>Died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Sheet1!$D$6:$D$56</c:f>
              <c:numCache>
                <c:formatCode>d\-mmm\-yy</c:formatCode>
                <c:ptCount val="51"/>
                <c:pt idx="0">
                  <c:v>43940</c:v>
                </c:pt>
                <c:pt idx="1">
                  <c:v>43947</c:v>
                </c:pt>
                <c:pt idx="2">
                  <c:v>43954</c:v>
                </c:pt>
                <c:pt idx="3">
                  <c:v>43961</c:v>
                </c:pt>
                <c:pt idx="4">
                  <c:v>43968</c:v>
                </c:pt>
                <c:pt idx="5">
                  <c:v>43975</c:v>
                </c:pt>
                <c:pt idx="6">
                  <c:v>43982</c:v>
                </c:pt>
                <c:pt idx="7">
                  <c:v>43989</c:v>
                </c:pt>
                <c:pt idx="8">
                  <c:v>43996</c:v>
                </c:pt>
                <c:pt idx="9">
                  <c:v>44003</c:v>
                </c:pt>
                <c:pt idx="10">
                  <c:v>44010</c:v>
                </c:pt>
                <c:pt idx="11">
                  <c:v>44017</c:v>
                </c:pt>
                <c:pt idx="12">
                  <c:v>44024</c:v>
                </c:pt>
                <c:pt idx="13">
                  <c:v>44031</c:v>
                </c:pt>
                <c:pt idx="14">
                  <c:v>44038</c:v>
                </c:pt>
                <c:pt idx="15">
                  <c:v>44045</c:v>
                </c:pt>
                <c:pt idx="16">
                  <c:v>44052</c:v>
                </c:pt>
                <c:pt idx="17">
                  <c:v>44059</c:v>
                </c:pt>
                <c:pt idx="18">
                  <c:v>44066</c:v>
                </c:pt>
                <c:pt idx="19">
                  <c:v>44073</c:v>
                </c:pt>
                <c:pt idx="20">
                  <c:v>44080</c:v>
                </c:pt>
                <c:pt idx="21">
                  <c:v>44087</c:v>
                </c:pt>
                <c:pt idx="22">
                  <c:v>44094</c:v>
                </c:pt>
                <c:pt idx="23">
                  <c:v>44101</c:v>
                </c:pt>
                <c:pt idx="24">
                  <c:v>44108</c:v>
                </c:pt>
                <c:pt idx="25">
                  <c:v>44115</c:v>
                </c:pt>
                <c:pt idx="26">
                  <c:v>44122</c:v>
                </c:pt>
                <c:pt idx="27">
                  <c:v>44129</c:v>
                </c:pt>
                <c:pt idx="28">
                  <c:v>44136</c:v>
                </c:pt>
                <c:pt idx="29">
                  <c:v>44143</c:v>
                </c:pt>
                <c:pt idx="30">
                  <c:v>44150</c:v>
                </c:pt>
                <c:pt idx="31">
                  <c:v>44157</c:v>
                </c:pt>
                <c:pt idx="32">
                  <c:v>44164</c:v>
                </c:pt>
                <c:pt idx="33">
                  <c:v>44171</c:v>
                </c:pt>
                <c:pt idx="34">
                  <c:v>44178</c:v>
                </c:pt>
                <c:pt idx="35">
                  <c:v>44185</c:v>
                </c:pt>
                <c:pt idx="36">
                  <c:v>44192</c:v>
                </c:pt>
                <c:pt idx="37">
                  <c:v>44199</c:v>
                </c:pt>
                <c:pt idx="38">
                  <c:v>44206</c:v>
                </c:pt>
                <c:pt idx="39">
                  <c:v>44213</c:v>
                </c:pt>
                <c:pt idx="40">
                  <c:v>44220</c:v>
                </c:pt>
                <c:pt idx="41">
                  <c:v>44227</c:v>
                </c:pt>
                <c:pt idx="42">
                  <c:v>44234</c:v>
                </c:pt>
                <c:pt idx="43">
                  <c:v>44241</c:v>
                </c:pt>
                <c:pt idx="44">
                  <c:v>44248</c:v>
                </c:pt>
                <c:pt idx="45">
                  <c:v>44255</c:v>
                </c:pt>
                <c:pt idx="46">
                  <c:v>44262</c:v>
                </c:pt>
                <c:pt idx="47">
                  <c:v>44269</c:v>
                </c:pt>
                <c:pt idx="48">
                  <c:v>44276</c:v>
                </c:pt>
                <c:pt idx="49">
                  <c:v>44283</c:v>
                </c:pt>
                <c:pt idx="50">
                  <c:v>44290</c:v>
                </c:pt>
              </c:numCache>
            </c:numRef>
          </c:cat>
          <c:val>
            <c:numRef>
              <c:f>Sheet1!$M$6:$M$56</c:f>
              <c:numCache>
                <c:formatCode>#,##0</c:formatCode>
                <c:ptCount val="51"/>
                <c:pt idx="0">
                  <c:v>8464</c:v>
                </c:pt>
                <c:pt idx="1">
                  <c:v>7970</c:v>
                </c:pt>
                <c:pt idx="2">
                  <c:v>6665</c:v>
                </c:pt>
                <c:pt idx="3">
                  <c:v>4726</c:v>
                </c:pt>
                <c:pt idx="4">
                  <c:v>4470</c:v>
                </c:pt>
                <c:pt idx="5">
                  <c:v>3468</c:v>
                </c:pt>
                <c:pt idx="6">
                  <c:v>2791</c:v>
                </c:pt>
                <c:pt idx="7">
                  <c:v>2591</c:v>
                </c:pt>
                <c:pt idx="8">
                  <c:v>2230</c:v>
                </c:pt>
                <c:pt idx="9">
                  <c:v>2121</c:v>
                </c:pt>
                <c:pt idx="10">
                  <c:v>1999</c:v>
                </c:pt>
                <c:pt idx="11">
                  <c:v>1940</c:v>
                </c:pt>
                <c:pt idx="12">
                  <c:v>1861</c:v>
                </c:pt>
                <c:pt idx="13">
                  <c:v>1895</c:v>
                </c:pt>
                <c:pt idx="14">
                  <c:v>2045</c:v>
                </c:pt>
                <c:pt idx="15">
                  <c:v>1913</c:v>
                </c:pt>
                <c:pt idx="16">
                  <c:v>1937</c:v>
                </c:pt>
                <c:pt idx="17">
                  <c:v>2276</c:v>
                </c:pt>
                <c:pt idx="18">
                  <c:v>1990</c:v>
                </c:pt>
                <c:pt idx="19">
                  <c:v>1797</c:v>
                </c:pt>
                <c:pt idx="20">
                  <c:v>1902</c:v>
                </c:pt>
                <c:pt idx="21">
                  <c:v>2021</c:v>
                </c:pt>
                <c:pt idx="22">
                  <c:v>2082</c:v>
                </c:pt>
                <c:pt idx="23">
                  <c:v>2051</c:v>
                </c:pt>
                <c:pt idx="24">
                  <c:v>2088</c:v>
                </c:pt>
                <c:pt idx="25">
                  <c:v>2331</c:v>
                </c:pt>
                <c:pt idx="26">
                  <c:v>2347</c:v>
                </c:pt>
                <c:pt idx="27">
                  <c:v>2466</c:v>
                </c:pt>
                <c:pt idx="28">
                  <c:v>2397</c:v>
                </c:pt>
                <c:pt idx="29">
                  <c:v>2511</c:v>
                </c:pt>
                <c:pt idx="30">
                  <c:v>2676</c:v>
                </c:pt>
                <c:pt idx="31">
                  <c:v>2625</c:v>
                </c:pt>
                <c:pt idx="32">
                  <c:v>2737</c:v>
                </c:pt>
                <c:pt idx="33">
                  <c:v>2742</c:v>
                </c:pt>
                <c:pt idx="34">
                  <c:v>2742</c:v>
                </c:pt>
                <c:pt idx="35">
                  <c:v>2778</c:v>
                </c:pt>
                <c:pt idx="36">
                  <c:v>2529</c:v>
                </c:pt>
                <c:pt idx="37">
                  <c:v>2891</c:v>
                </c:pt>
                <c:pt idx="38">
                  <c:v>3607</c:v>
                </c:pt>
                <c:pt idx="39">
                  <c:v>3937</c:v>
                </c:pt>
                <c:pt idx="40">
                  <c:v>4650</c:v>
                </c:pt>
                <c:pt idx="41">
                  <c:v>4613</c:v>
                </c:pt>
                <c:pt idx="42">
                  <c:v>4060</c:v>
                </c:pt>
                <c:pt idx="43">
                  <c:v>3202</c:v>
                </c:pt>
                <c:pt idx="44">
                  <c:v>2867</c:v>
                </c:pt>
                <c:pt idx="45">
                  <c:v>2527</c:v>
                </c:pt>
                <c:pt idx="46">
                  <c:v>2194</c:v>
                </c:pt>
                <c:pt idx="47">
                  <c:v>2026</c:v>
                </c:pt>
                <c:pt idx="48">
                  <c:v>2040</c:v>
                </c:pt>
                <c:pt idx="49">
                  <c:v>2034</c:v>
                </c:pt>
                <c:pt idx="50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04C-969E-BBB40BAAEF3C}"/>
            </c:ext>
          </c:extLst>
        </c:ser>
        <c:ser>
          <c:idx val="1"/>
          <c:order val="1"/>
          <c:tx>
            <c:strRef>
              <c:f>Sheet1!$O$5</c:f>
              <c:strCache>
                <c:ptCount val="1"/>
                <c:pt idx="0">
                  <c:v>Died with COVID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Sheet1!$D$6:$D$56</c:f>
              <c:numCache>
                <c:formatCode>d\-mmm\-yy</c:formatCode>
                <c:ptCount val="51"/>
                <c:pt idx="0">
                  <c:v>43940</c:v>
                </c:pt>
                <c:pt idx="1">
                  <c:v>43947</c:v>
                </c:pt>
                <c:pt idx="2">
                  <c:v>43954</c:v>
                </c:pt>
                <c:pt idx="3">
                  <c:v>43961</c:v>
                </c:pt>
                <c:pt idx="4">
                  <c:v>43968</c:v>
                </c:pt>
                <c:pt idx="5">
                  <c:v>43975</c:v>
                </c:pt>
                <c:pt idx="6">
                  <c:v>43982</c:v>
                </c:pt>
                <c:pt idx="7">
                  <c:v>43989</c:v>
                </c:pt>
                <c:pt idx="8">
                  <c:v>43996</c:v>
                </c:pt>
                <c:pt idx="9">
                  <c:v>44003</c:v>
                </c:pt>
                <c:pt idx="10">
                  <c:v>44010</c:v>
                </c:pt>
                <c:pt idx="11">
                  <c:v>44017</c:v>
                </c:pt>
                <c:pt idx="12">
                  <c:v>44024</c:v>
                </c:pt>
                <c:pt idx="13">
                  <c:v>44031</c:v>
                </c:pt>
                <c:pt idx="14">
                  <c:v>44038</c:v>
                </c:pt>
                <c:pt idx="15">
                  <c:v>44045</c:v>
                </c:pt>
                <c:pt idx="16">
                  <c:v>44052</c:v>
                </c:pt>
                <c:pt idx="17">
                  <c:v>44059</c:v>
                </c:pt>
                <c:pt idx="18">
                  <c:v>44066</c:v>
                </c:pt>
                <c:pt idx="19">
                  <c:v>44073</c:v>
                </c:pt>
                <c:pt idx="20">
                  <c:v>44080</c:v>
                </c:pt>
                <c:pt idx="21">
                  <c:v>44087</c:v>
                </c:pt>
                <c:pt idx="22">
                  <c:v>44094</c:v>
                </c:pt>
                <c:pt idx="23">
                  <c:v>44101</c:v>
                </c:pt>
                <c:pt idx="24">
                  <c:v>44108</c:v>
                </c:pt>
                <c:pt idx="25">
                  <c:v>44115</c:v>
                </c:pt>
                <c:pt idx="26">
                  <c:v>44122</c:v>
                </c:pt>
                <c:pt idx="27">
                  <c:v>44129</c:v>
                </c:pt>
                <c:pt idx="28">
                  <c:v>44136</c:v>
                </c:pt>
                <c:pt idx="29">
                  <c:v>44143</c:v>
                </c:pt>
                <c:pt idx="30">
                  <c:v>44150</c:v>
                </c:pt>
                <c:pt idx="31">
                  <c:v>44157</c:v>
                </c:pt>
                <c:pt idx="32">
                  <c:v>44164</c:v>
                </c:pt>
                <c:pt idx="33">
                  <c:v>44171</c:v>
                </c:pt>
                <c:pt idx="34">
                  <c:v>44178</c:v>
                </c:pt>
                <c:pt idx="35">
                  <c:v>44185</c:v>
                </c:pt>
                <c:pt idx="36">
                  <c:v>44192</c:v>
                </c:pt>
                <c:pt idx="37">
                  <c:v>44199</c:v>
                </c:pt>
                <c:pt idx="38">
                  <c:v>44206</c:v>
                </c:pt>
                <c:pt idx="39">
                  <c:v>44213</c:v>
                </c:pt>
                <c:pt idx="40">
                  <c:v>44220</c:v>
                </c:pt>
                <c:pt idx="41">
                  <c:v>44227</c:v>
                </c:pt>
                <c:pt idx="42">
                  <c:v>44234</c:v>
                </c:pt>
                <c:pt idx="43">
                  <c:v>44241</c:v>
                </c:pt>
                <c:pt idx="44">
                  <c:v>44248</c:v>
                </c:pt>
                <c:pt idx="45">
                  <c:v>44255</c:v>
                </c:pt>
                <c:pt idx="46">
                  <c:v>44262</c:v>
                </c:pt>
                <c:pt idx="47">
                  <c:v>44269</c:v>
                </c:pt>
                <c:pt idx="48">
                  <c:v>44276</c:v>
                </c:pt>
                <c:pt idx="49">
                  <c:v>44283</c:v>
                </c:pt>
                <c:pt idx="50">
                  <c:v>44290</c:v>
                </c:pt>
              </c:numCache>
            </c:numRef>
          </c:cat>
          <c:val>
            <c:numRef>
              <c:f>Sheet1!$O$6:$O$56</c:f>
              <c:numCache>
                <c:formatCode>#,##0</c:formatCode>
                <c:ptCount val="51"/>
                <c:pt idx="0">
                  <c:v>3456</c:v>
                </c:pt>
                <c:pt idx="1">
                  <c:v>3761</c:v>
                </c:pt>
                <c:pt idx="2">
                  <c:v>3193</c:v>
                </c:pt>
                <c:pt idx="3">
                  <c:v>2249</c:v>
                </c:pt>
                <c:pt idx="4">
                  <c:v>1967</c:v>
                </c:pt>
                <c:pt idx="5">
                  <c:v>1288</c:v>
                </c:pt>
                <c:pt idx="6">
                  <c:v>812</c:v>
                </c:pt>
                <c:pt idx="7">
                  <c:v>648</c:v>
                </c:pt>
                <c:pt idx="8">
                  <c:v>425</c:v>
                </c:pt>
                <c:pt idx="9">
                  <c:v>282</c:v>
                </c:pt>
                <c:pt idx="10">
                  <c:v>198</c:v>
                </c:pt>
                <c:pt idx="11">
                  <c:v>156</c:v>
                </c:pt>
                <c:pt idx="12">
                  <c:v>114</c:v>
                </c:pt>
                <c:pt idx="13">
                  <c:v>80</c:v>
                </c:pt>
                <c:pt idx="14">
                  <c:v>59</c:v>
                </c:pt>
                <c:pt idx="15">
                  <c:v>66</c:v>
                </c:pt>
                <c:pt idx="16">
                  <c:v>41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21</c:v>
                </c:pt>
                <c:pt idx="21">
                  <c:v>39</c:v>
                </c:pt>
                <c:pt idx="22">
                  <c:v>49</c:v>
                </c:pt>
                <c:pt idx="23">
                  <c:v>58</c:v>
                </c:pt>
                <c:pt idx="24">
                  <c:v>83</c:v>
                </c:pt>
                <c:pt idx="25">
                  <c:v>105</c:v>
                </c:pt>
                <c:pt idx="26">
                  <c:v>142</c:v>
                </c:pt>
                <c:pt idx="27">
                  <c:v>217</c:v>
                </c:pt>
                <c:pt idx="28">
                  <c:v>293</c:v>
                </c:pt>
                <c:pt idx="29">
                  <c:v>456</c:v>
                </c:pt>
                <c:pt idx="30">
                  <c:v>533</c:v>
                </c:pt>
                <c:pt idx="31">
                  <c:v>622</c:v>
                </c:pt>
                <c:pt idx="32">
                  <c:v>706</c:v>
                </c:pt>
                <c:pt idx="33">
                  <c:v>645</c:v>
                </c:pt>
                <c:pt idx="34">
                  <c:v>692</c:v>
                </c:pt>
                <c:pt idx="35">
                  <c:v>731</c:v>
                </c:pt>
                <c:pt idx="36">
                  <c:v>746</c:v>
                </c:pt>
                <c:pt idx="37">
                  <c:v>934</c:v>
                </c:pt>
                <c:pt idx="38">
                  <c:v>1245</c:v>
                </c:pt>
                <c:pt idx="39">
                  <c:v>1750</c:v>
                </c:pt>
                <c:pt idx="40">
                  <c:v>2365</c:v>
                </c:pt>
                <c:pt idx="41">
                  <c:v>2387</c:v>
                </c:pt>
                <c:pt idx="42">
                  <c:v>1848</c:v>
                </c:pt>
                <c:pt idx="43">
                  <c:v>1223</c:v>
                </c:pt>
                <c:pt idx="44">
                  <c:v>853</c:v>
                </c:pt>
                <c:pt idx="45">
                  <c:v>544</c:v>
                </c:pt>
                <c:pt idx="46">
                  <c:v>342</c:v>
                </c:pt>
                <c:pt idx="47">
                  <c:v>212</c:v>
                </c:pt>
                <c:pt idx="48">
                  <c:v>134</c:v>
                </c:pt>
                <c:pt idx="49">
                  <c:v>127</c:v>
                </c:pt>
                <c:pt idx="5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04C-969E-BBB40BAAE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2834648"/>
        <c:axId val="1192831696"/>
      </c:barChart>
      <c:catAx>
        <c:axId val="1192834648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31696"/>
        <c:crosses val="autoZero"/>
        <c:auto val="0"/>
        <c:lblAlgn val="ctr"/>
        <c:lblOffset val="100"/>
        <c:noMultiLvlLbl val="0"/>
      </c:catAx>
      <c:valAx>
        <c:axId val="119283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3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COVID-19 Vaccinations and CFR, Care Home Residents, 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Newly Vaccinated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Sheet1!$D$39:$D$56</c:f>
              <c:numCache>
                <c:formatCode>d\-mmm\-yy</c:formatCode>
                <c:ptCount val="18"/>
                <c:pt idx="0">
                  <c:v>44171</c:v>
                </c:pt>
                <c:pt idx="1">
                  <c:v>44178</c:v>
                </c:pt>
                <c:pt idx="2">
                  <c:v>44185</c:v>
                </c:pt>
                <c:pt idx="3">
                  <c:v>44192</c:v>
                </c:pt>
                <c:pt idx="4">
                  <c:v>44199</c:v>
                </c:pt>
                <c:pt idx="5">
                  <c:v>44206</c:v>
                </c:pt>
                <c:pt idx="6">
                  <c:v>44213</c:v>
                </c:pt>
                <c:pt idx="7">
                  <c:v>44220</c:v>
                </c:pt>
                <c:pt idx="8">
                  <c:v>44227</c:v>
                </c:pt>
                <c:pt idx="9">
                  <c:v>44234</c:v>
                </c:pt>
                <c:pt idx="10">
                  <c:v>44241</c:v>
                </c:pt>
                <c:pt idx="11">
                  <c:v>44248</c:v>
                </c:pt>
                <c:pt idx="12">
                  <c:v>44255</c:v>
                </c:pt>
                <c:pt idx="13">
                  <c:v>44262</c:v>
                </c:pt>
                <c:pt idx="14">
                  <c:v>44269</c:v>
                </c:pt>
                <c:pt idx="15">
                  <c:v>44276</c:v>
                </c:pt>
                <c:pt idx="16">
                  <c:v>44283</c:v>
                </c:pt>
                <c:pt idx="17">
                  <c:v>44290</c:v>
                </c:pt>
              </c:numCache>
            </c:numRef>
          </c:cat>
          <c:val>
            <c:numRef>
              <c:f>Sheet1!$H$39:$H$56</c:f>
              <c:numCache>
                <c:formatCode>#,##0</c:formatCode>
                <c:ptCount val="18"/>
                <c:pt idx="0">
                  <c:v>52880.268701031157</c:v>
                </c:pt>
                <c:pt idx="1">
                  <c:v>32730.748016585196</c:v>
                </c:pt>
                <c:pt idx="2">
                  <c:v>29934.535267978994</c:v>
                </c:pt>
                <c:pt idx="3">
                  <c:v>27139.410799474281</c:v>
                </c:pt>
                <c:pt idx="4">
                  <c:v>24348.51853136436</c:v>
                </c:pt>
                <c:pt idx="5">
                  <c:v>21568.629984280706</c:v>
                </c:pt>
                <c:pt idx="6">
                  <c:v>18811.595319328655</c:v>
                </c:pt>
                <c:pt idx="7">
                  <c:v>16095.794378222694</c:v>
                </c:pt>
                <c:pt idx="8">
                  <c:v>12989.499001733959</c:v>
                </c:pt>
                <c:pt idx="9">
                  <c:v>11616</c:v>
                </c:pt>
                <c:pt idx="10">
                  <c:v>8599</c:v>
                </c:pt>
                <c:pt idx="11">
                  <c:v>6868</c:v>
                </c:pt>
                <c:pt idx="12">
                  <c:v>3644</c:v>
                </c:pt>
                <c:pt idx="13">
                  <c:v>331</c:v>
                </c:pt>
                <c:pt idx="14">
                  <c:v>4809</c:v>
                </c:pt>
                <c:pt idx="15">
                  <c:v>1319</c:v>
                </c:pt>
                <c:pt idx="16">
                  <c:v>1956</c:v>
                </c:pt>
                <c:pt idx="17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E-4D6A-ACEF-25A4D8CA9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967960"/>
        <c:axId val="1201968944"/>
      </c:lineChart>
      <c:lineChart>
        <c:grouping val="standard"/>
        <c:varyColors val="0"/>
        <c:ser>
          <c:idx val="1"/>
          <c:order val="1"/>
          <c:tx>
            <c:strRef>
              <c:f>Sheet1!$P$5</c:f>
              <c:strCache>
                <c:ptCount val="1"/>
                <c:pt idx="0">
                  <c:v>COVID CFR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Sheet1!$D$39:$D$56</c:f>
              <c:numCache>
                <c:formatCode>d\-mmm\-yy</c:formatCode>
                <c:ptCount val="18"/>
                <c:pt idx="0">
                  <c:v>44171</c:v>
                </c:pt>
                <c:pt idx="1">
                  <c:v>44178</c:v>
                </c:pt>
                <c:pt idx="2">
                  <c:v>44185</c:v>
                </c:pt>
                <c:pt idx="3">
                  <c:v>44192</c:v>
                </c:pt>
                <c:pt idx="4">
                  <c:v>44199</c:v>
                </c:pt>
                <c:pt idx="5">
                  <c:v>44206</c:v>
                </c:pt>
                <c:pt idx="6">
                  <c:v>44213</c:v>
                </c:pt>
                <c:pt idx="7">
                  <c:v>44220</c:v>
                </c:pt>
                <c:pt idx="8">
                  <c:v>44227</c:v>
                </c:pt>
                <c:pt idx="9">
                  <c:v>44234</c:v>
                </c:pt>
                <c:pt idx="10">
                  <c:v>44241</c:v>
                </c:pt>
                <c:pt idx="11">
                  <c:v>44248</c:v>
                </c:pt>
                <c:pt idx="12">
                  <c:v>44255</c:v>
                </c:pt>
                <c:pt idx="13">
                  <c:v>44262</c:v>
                </c:pt>
                <c:pt idx="14">
                  <c:v>44269</c:v>
                </c:pt>
                <c:pt idx="15">
                  <c:v>44276</c:v>
                </c:pt>
                <c:pt idx="16">
                  <c:v>44283</c:v>
                </c:pt>
                <c:pt idx="17">
                  <c:v>44290</c:v>
                </c:pt>
              </c:numCache>
            </c:numRef>
          </c:cat>
          <c:val>
            <c:numRef>
              <c:f>Sheet1!$P$39:$P$56</c:f>
              <c:numCache>
                <c:formatCode>0.0%</c:formatCode>
                <c:ptCount val="18"/>
                <c:pt idx="0">
                  <c:v>6.8756111720192177E-3</c:v>
                </c:pt>
                <c:pt idx="1">
                  <c:v>8.1881512888613683E-3</c:v>
                </c:pt>
                <c:pt idx="2">
                  <c:v>9.6611170479040109E-3</c:v>
                </c:pt>
                <c:pt idx="3">
                  <c:v>1.1090410297617445E-2</c:v>
                </c:pt>
                <c:pt idx="4">
                  <c:v>1.5746007256745638E-2</c:v>
                </c:pt>
                <c:pt idx="5">
                  <c:v>2.4025552178367313E-2</c:v>
                </c:pt>
                <c:pt idx="6">
                  <c:v>3.908112840667189E-2</c:v>
                </c:pt>
                <c:pt idx="7">
                  <c:v>6.1911361725667538E-2</c:v>
                </c:pt>
                <c:pt idx="8">
                  <c:v>7.7371884217691492E-2</c:v>
                </c:pt>
                <c:pt idx="9">
                  <c:v>6.6558616963803344E-2</c:v>
                </c:pt>
                <c:pt idx="10">
                  <c:v>5.2343248448534135E-2</c:v>
                </c:pt>
                <c:pt idx="11">
                  <c:v>5.5264010366051185E-2</c:v>
                </c:pt>
                <c:pt idx="12">
                  <c:v>4.6459988043385428E-2</c:v>
                </c:pt>
                <c:pt idx="13">
                  <c:v>3.6821705426356592E-2</c:v>
                </c:pt>
                <c:pt idx="14">
                  <c:v>2.9859154929577466E-2</c:v>
                </c:pt>
                <c:pt idx="15">
                  <c:v>2.2348232154769845E-2</c:v>
                </c:pt>
                <c:pt idx="16">
                  <c:v>2.6272238311956971E-2</c:v>
                </c:pt>
                <c:pt idx="17">
                  <c:v>1.6519311307584925E-2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E-4D6A-ACEF-25A4D8CA9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40920"/>
        <c:axId val="928138624"/>
      </c:lineChart>
      <c:dateAx>
        <c:axId val="1201967960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968944"/>
        <c:crosses val="autoZero"/>
        <c:auto val="1"/>
        <c:lblOffset val="100"/>
        <c:baseTimeUnit val="days"/>
      </c:dateAx>
      <c:valAx>
        <c:axId val="12019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Weekly</a:t>
                </a:r>
                <a:r>
                  <a:rPr lang="en-GB" baseline="0"/>
                  <a:t> Vaccinations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967960"/>
        <c:crosses val="autoZero"/>
        <c:crossBetween val="between"/>
      </c:valAx>
      <c:valAx>
        <c:axId val="928138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Case Fatality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140920"/>
        <c:crosses val="max"/>
        <c:crossBetween val="between"/>
      </c:valAx>
      <c:dateAx>
        <c:axId val="92814092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928138624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Residents Testing Positive Within</a:t>
            </a:r>
            <a:r>
              <a:rPr lang="en-GB" baseline="0"/>
              <a:t> Last 28 Days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Sheet1!$D$39:$D$56</c:f>
              <c:numCache>
                <c:formatCode>d\-mmm\-yy</c:formatCode>
                <c:ptCount val="18"/>
                <c:pt idx="0">
                  <c:v>44171</c:v>
                </c:pt>
                <c:pt idx="1">
                  <c:v>44178</c:v>
                </c:pt>
                <c:pt idx="2">
                  <c:v>44185</c:v>
                </c:pt>
                <c:pt idx="3">
                  <c:v>44192</c:v>
                </c:pt>
                <c:pt idx="4">
                  <c:v>44199</c:v>
                </c:pt>
                <c:pt idx="5">
                  <c:v>44206</c:v>
                </c:pt>
                <c:pt idx="6">
                  <c:v>44213</c:v>
                </c:pt>
                <c:pt idx="7">
                  <c:v>44220</c:v>
                </c:pt>
                <c:pt idx="8">
                  <c:v>44227</c:v>
                </c:pt>
                <c:pt idx="9">
                  <c:v>44234</c:v>
                </c:pt>
                <c:pt idx="10">
                  <c:v>44241</c:v>
                </c:pt>
                <c:pt idx="11">
                  <c:v>44248</c:v>
                </c:pt>
                <c:pt idx="12">
                  <c:v>44255</c:v>
                </c:pt>
                <c:pt idx="13">
                  <c:v>44262</c:v>
                </c:pt>
                <c:pt idx="14">
                  <c:v>44269</c:v>
                </c:pt>
                <c:pt idx="15">
                  <c:v>44276</c:v>
                </c:pt>
                <c:pt idx="16">
                  <c:v>44283</c:v>
                </c:pt>
                <c:pt idx="17">
                  <c:v>44290</c:v>
                </c:pt>
              </c:numCache>
            </c:numRef>
          </c:cat>
          <c:val>
            <c:numRef>
              <c:f>Sheet1!$L$39:$L$56</c:f>
              <c:numCache>
                <c:formatCode>#,##0</c:formatCode>
                <c:ptCount val="18"/>
                <c:pt idx="0">
                  <c:v>93809.842334434608</c:v>
                </c:pt>
                <c:pt idx="1">
                  <c:v>84512.361287382664</c:v>
                </c:pt>
                <c:pt idx="2">
                  <c:v>75664.128317189898</c:v>
                </c:pt>
                <c:pt idx="3">
                  <c:v>67265.320216355147</c:v>
                </c:pt>
                <c:pt idx="4">
                  <c:v>59316.624511262788</c:v>
                </c:pt>
                <c:pt idx="5">
                  <c:v>51819.828770512177</c:v>
                </c:pt>
                <c:pt idx="6">
                  <c:v>44778.645636578949</c:v>
                </c:pt>
                <c:pt idx="7">
                  <c:v>38199.77358080796</c:v>
                </c:pt>
                <c:pt idx="8">
                  <c:v>30851</c:v>
                </c:pt>
                <c:pt idx="9">
                  <c:v>27765</c:v>
                </c:pt>
                <c:pt idx="10">
                  <c:v>23365</c:v>
                </c:pt>
                <c:pt idx="11">
                  <c:v>15435</c:v>
                </c:pt>
                <c:pt idx="12">
                  <c:v>11709</c:v>
                </c:pt>
                <c:pt idx="13">
                  <c:v>9288</c:v>
                </c:pt>
                <c:pt idx="14">
                  <c:v>7100</c:v>
                </c:pt>
                <c:pt idx="15">
                  <c:v>5996</c:v>
                </c:pt>
                <c:pt idx="16">
                  <c:v>4834</c:v>
                </c:pt>
                <c:pt idx="17">
                  <c:v>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3-44E9-BD60-3AF102A4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744536"/>
        <c:axId val="930750440"/>
      </c:lineChart>
      <c:dateAx>
        <c:axId val="930744536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750440"/>
        <c:crosses val="autoZero"/>
        <c:auto val="1"/>
        <c:lblOffset val="100"/>
        <c:baseTimeUnit val="days"/>
        <c:majorUnit val="7"/>
        <c:majorTimeUnit val="days"/>
      </c:dateAx>
      <c:valAx>
        <c:axId val="93075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74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22</xdr:row>
      <xdr:rowOff>66675</xdr:rowOff>
    </xdr:from>
    <xdr:to>
      <xdr:col>29</xdr:col>
      <xdr:colOff>323850</xdr:colOff>
      <xdr:row>36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8A2D37-7EAC-4CC9-A6C7-55419AAFD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600075</xdr:colOff>
      <xdr:row>4</xdr:row>
      <xdr:rowOff>133350</xdr:rowOff>
    </xdr:from>
    <xdr:to>
      <xdr:col>29</xdr:col>
      <xdr:colOff>295275</xdr:colOff>
      <xdr:row>19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BA277F0-7B9D-4974-A9C2-808E9B3F6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23812</xdr:colOff>
      <xdr:row>38</xdr:row>
      <xdr:rowOff>19050</xdr:rowOff>
    </xdr:from>
    <xdr:to>
      <xdr:col>29</xdr:col>
      <xdr:colOff>328612</xdr:colOff>
      <xdr:row>52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EDAC7D-7ADE-4D9E-9BF2-3FB4A30B7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557212</xdr:colOff>
      <xdr:row>55</xdr:row>
      <xdr:rowOff>28575</xdr:rowOff>
    </xdr:from>
    <xdr:to>
      <xdr:col>29</xdr:col>
      <xdr:colOff>252412</xdr:colOff>
      <xdr:row>69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AC7C38-8029-47C5-BADC-E2492EC7B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.smalley" id="{DF77FA81-C96D-457D-B0F6-18B985AC6C08}" userId="S::joel.smalley@supermoney.co::693f4d4e-7f64-4c29-87b0-2251f2e6ca2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DCDF6B-77A4-4C83-81CF-CA9938B08F19}" name="Table1" displayName="Table1" ref="D5:R56" totalsRowShown="0">
  <autoFilter ref="D5:R56" xr:uid="{F303B99D-0F54-4D28-9FA6-CE803F4D738D}"/>
  <sortState xmlns:xlrd2="http://schemas.microsoft.com/office/spreadsheetml/2017/richdata2" ref="D6:Q56">
    <sortCondition ref="D5:D56"/>
  </sortState>
  <tableColumns count="15">
    <tableColumn id="1" xr3:uid="{EDA35EB7-B6AF-4BD9-8EE6-3CB8C5CF1049}" name="Week Ending" dataDxfId="14">
      <calculatedColumnFormula>D5-7</calculatedColumnFormula>
    </tableColumn>
    <tableColumn id="2" xr3:uid="{9E82F10A-B7EC-44F4-B9C0-7B9FE64B0E89}" name="Residents" dataDxfId="13"/>
    <tableColumn id="3" xr3:uid="{440015BC-0B40-4778-82F7-402CF32EEFB6}" name="Eligible" dataDxfId="12"/>
    <tableColumn id="4" xr3:uid="{6FFA5EFF-6D46-4984-B9FD-45A13F7BC30F}" name="Total Vaccinated" dataDxfId="11"/>
    <tableColumn id="12" xr3:uid="{50E863D0-43D5-447A-B3F0-C29A29C9F5A8}" name="Newly Vaccinated" dataDxfId="3">
      <calculatedColumnFormula>Table1[[#This Row],[Total Vaccinated]]-G5</calculatedColumnFormula>
    </tableColumn>
    <tableColumn id="13" xr3:uid="{8732A840-D971-4321-B683-B9C63A08A96B}" name="#" dataDxfId="2"/>
    <tableColumn id="14" xr3:uid="{2EB0EA50-EFAA-4E73-9445-4E45EC531152}" name="#^2" dataDxfId="1">
      <calculatedColumnFormula>Table1[[#This Row],['#]]^2</calculatedColumnFormula>
    </tableColumn>
    <tableColumn id="15" xr3:uid="{D49EBF70-7F2D-4F65-A392-FA53ED675322}" name="#^3" dataDxfId="0">
      <calculatedColumnFormula>Table1[[#This Row],['#^2]]^3</calculatedColumnFormula>
    </tableColumn>
    <tableColumn id="9" xr3:uid="{1E78CC3B-E067-4E09-9423-533925A5FA77}" name="Ineligible" dataDxfId="8">
      <calculatedColumnFormula>Table1[[#This Row],[Residents]]-Table1[[#This Row],[Eligible]]</calculatedColumnFormula>
    </tableColumn>
    <tableColumn id="5" xr3:uid="{FCBA7795-545F-4159-8134-A992212B2845}" name="Died" dataDxfId="10"/>
    <tableColumn id="11" xr3:uid="{8D1BAD31-2968-4016-B28F-0B653D65160F}" name="% of Population" dataDxfId="6">
      <calculatedColumnFormula>Table1[[#This Row],[Died]]/Table1[[#This Row],[Residents]]</calculatedColumnFormula>
    </tableColumn>
    <tableColumn id="6" xr3:uid="{D513F6F3-DDC7-47AD-85A1-DE50BB3DA9F6}" name="Died with COVID" dataDxfId="9"/>
    <tableColumn id="10" xr3:uid="{5F0E310E-A685-4ED3-8E5F-7BEE7CEEE9AC}" name="COVID CFR" dataDxfId="7"/>
    <tableColumn id="7" xr3:uid="{1A693D38-BD0D-404E-A1E7-8D3A862EC2AA}" name="Excess" dataDxfId="5">
      <calculatedColumnFormula>Table1[[#This Row],[Died]]-$Q$4</calculatedColumnFormula>
    </tableColumn>
    <tableColumn id="8" xr3:uid="{68BE7ECB-F8D6-48FC-821B-0F878DFF01A7}" name="% COVID" dataDxfId="4" dataCellStyle="Percent">
      <calculatedColumnFormula>Table1[[#This Row],[Died with COVID]]/Table1[[#This Row],[Died]]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1-04-10T16:38:20.79" personId="{DF77FA81-C96D-457D-B0F6-18B985AC6C08}" id="{C9C77C9B-7417-4545-A7B8-247AE6C08D8E}">
    <text>https://www.england.nhs.uk/statistics/statistical-work-areas/covid-19-vaccinations/</text>
  </threadedComment>
  <threadedComment ref="M5" dT="2021-04-10T16:38:38.93" personId="{DF77FA81-C96D-457D-B0F6-18B985AC6C08}" id="{275F24B7-23B9-406C-8C56-BAAE5B27C77A}">
    <text>ons.gov.uk/peoplepopulationandcommunity/birthsdeathsandmarriages/deaths/datasets/numberofdeathsincarehomesnotifiedtothecarequalitycommissionengland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FCAB-752E-44A0-BFDC-D42197E18434}">
  <dimension ref="D1:R56"/>
  <sheetViews>
    <sheetView tabSelected="1" topLeftCell="D19" workbookViewId="0">
      <selection activeCell="T49" sqref="T49"/>
    </sheetView>
  </sheetViews>
  <sheetFormatPr defaultRowHeight="15" x14ac:dyDescent="0.25"/>
  <cols>
    <col min="4" max="4" width="14.7109375" customWidth="1"/>
    <col min="5" max="6" width="11.85546875" customWidth="1"/>
    <col min="7" max="12" width="12.85546875" customWidth="1"/>
    <col min="15" max="15" width="18.140625" bestFit="1" customWidth="1"/>
    <col min="16" max="16" width="18.140625" customWidth="1"/>
    <col min="18" max="19" width="10.140625" bestFit="1" customWidth="1"/>
  </cols>
  <sheetData>
    <row r="1" spans="4:18" x14ac:dyDescent="0.25">
      <c r="G1" cm="1">
        <f t="array" ref="G1:G4">TRANSPOSE(LINEST(G47:G56, $I47:$K56))</f>
        <v>2.0153335213068729E-3</v>
      </c>
      <c r="L1" cm="1">
        <f t="array" ref="L1:L4">TRANSPOSE(LINEST(L47:L56, $I47:$K56))</f>
        <v>3.2739351636790274E-4</v>
      </c>
    </row>
    <row r="2" spans="4:18" x14ac:dyDescent="0.25">
      <c r="G2">
        <v>-1398.1688496422653</v>
      </c>
      <c r="L2">
        <v>224.61388923058092</v>
      </c>
    </row>
    <row r="3" spans="4:18" x14ac:dyDescent="0.25">
      <c r="G3">
        <v>34128.914850893947</v>
      </c>
      <c r="L3">
        <v>-9522.0952636760394</v>
      </c>
    </row>
    <row r="4" spans="4:18" x14ac:dyDescent="0.25">
      <c r="G4">
        <v>52880.268701031157</v>
      </c>
      <c r="L4">
        <v>93809.842334434608</v>
      </c>
      <c r="Q4" s="2">
        <f>AVERAGE(M25:M26)</f>
        <v>1849.5</v>
      </c>
    </row>
    <row r="5" spans="4:18" x14ac:dyDescent="0.25">
      <c r="D5" t="s">
        <v>2</v>
      </c>
      <c r="E5" t="s">
        <v>0</v>
      </c>
      <c r="F5" t="s">
        <v>1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s="3" t="s">
        <v>7</v>
      </c>
      <c r="M5" t="s">
        <v>3</v>
      </c>
      <c r="N5" t="s">
        <v>9</v>
      </c>
      <c r="O5" t="s">
        <v>4</v>
      </c>
      <c r="P5" t="s">
        <v>8</v>
      </c>
      <c r="Q5" t="s">
        <v>5</v>
      </c>
      <c r="R5" t="s">
        <v>6</v>
      </c>
    </row>
    <row r="6" spans="4:18" x14ac:dyDescent="0.25">
      <c r="D6" s="1">
        <v>43940</v>
      </c>
      <c r="E6" s="2"/>
      <c r="F6" s="2"/>
      <c r="G6" s="2"/>
      <c r="H6" s="2"/>
      <c r="I6" s="2"/>
      <c r="J6" s="2"/>
      <c r="K6" s="2"/>
      <c r="L6" s="2"/>
      <c r="M6" s="2">
        <v>8464</v>
      </c>
      <c r="N6" s="2"/>
      <c r="O6" s="2">
        <v>3456</v>
      </c>
      <c r="P6" s="2"/>
      <c r="Q6" s="2">
        <f>Table1[[#This Row],[Died]]-$Q$4</f>
        <v>6614.5</v>
      </c>
      <c r="R6" s="4">
        <f>Table1[[#This Row],[Died with COVID]]/Table1[[#This Row],[Died]]</f>
        <v>0.40831758034026466</v>
      </c>
    </row>
    <row r="7" spans="4:18" x14ac:dyDescent="0.25">
      <c r="D7" s="1">
        <v>43947</v>
      </c>
      <c r="E7" s="2"/>
      <c r="F7" s="2"/>
      <c r="G7" s="2"/>
      <c r="H7" s="2"/>
      <c r="I7" s="2"/>
      <c r="J7" s="2"/>
      <c r="K7" s="2"/>
      <c r="L7" s="2"/>
      <c r="M7" s="2">
        <v>7970</v>
      </c>
      <c r="N7" s="2"/>
      <c r="O7" s="2">
        <v>3761</v>
      </c>
      <c r="P7" s="2"/>
      <c r="Q7" s="2">
        <f>Table1[[#This Row],[Died]]-$Q$4</f>
        <v>6120.5</v>
      </c>
      <c r="R7" s="4">
        <f>Table1[[#This Row],[Died with COVID]]/Table1[[#This Row],[Died]]</f>
        <v>0.47189460476787953</v>
      </c>
    </row>
    <row r="8" spans="4:18" x14ac:dyDescent="0.25">
      <c r="D8" s="1">
        <v>43954</v>
      </c>
      <c r="E8" s="2"/>
      <c r="F8" s="2"/>
      <c r="G8" s="2"/>
      <c r="H8" s="2"/>
      <c r="I8" s="2"/>
      <c r="J8" s="2"/>
      <c r="K8" s="2"/>
      <c r="L8" s="2"/>
      <c r="M8" s="2">
        <v>6665</v>
      </c>
      <c r="N8" s="2"/>
      <c r="O8" s="2">
        <v>3193</v>
      </c>
      <c r="P8" s="2"/>
      <c r="Q8" s="2">
        <f>Table1[[#This Row],[Died]]-$Q$4</f>
        <v>4815.5</v>
      </c>
      <c r="R8" s="4">
        <f>Table1[[#This Row],[Died with COVID]]/Table1[[#This Row],[Died]]</f>
        <v>0.47906976744186047</v>
      </c>
    </row>
    <row r="9" spans="4:18" x14ac:dyDescent="0.25">
      <c r="D9" s="1">
        <v>43961</v>
      </c>
      <c r="E9" s="2"/>
      <c r="F9" s="2"/>
      <c r="G9" s="2"/>
      <c r="H9" s="2"/>
      <c r="I9" s="2"/>
      <c r="J9" s="2"/>
      <c r="K9" s="2"/>
      <c r="L9" s="2"/>
      <c r="M9" s="2">
        <v>4726</v>
      </c>
      <c r="N9" s="2"/>
      <c r="O9" s="2">
        <v>2249</v>
      </c>
      <c r="P9" s="2"/>
      <c r="Q9" s="2">
        <f>Table1[[#This Row],[Died]]-$Q$4</f>
        <v>2876.5</v>
      </c>
      <c r="R9" s="4">
        <f>Table1[[#This Row],[Died with COVID]]/Table1[[#This Row],[Died]]</f>
        <v>0.4758781210325857</v>
      </c>
    </row>
    <row r="10" spans="4:18" x14ac:dyDescent="0.25">
      <c r="D10" s="1">
        <v>43968</v>
      </c>
      <c r="E10" s="2"/>
      <c r="F10" s="2"/>
      <c r="G10" s="2"/>
      <c r="H10" s="2"/>
      <c r="I10" s="2"/>
      <c r="J10" s="2"/>
      <c r="K10" s="2"/>
      <c r="L10" s="2"/>
      <c r="M10" s="2">
        <v>4470</v>
      </c>
      <c r="N10" s="2"/>
      <c r="O10" s="2">
        <v>1967</v>
      </c>
      <c r="P10" s="2"/>
      <c r="Q10" s="2">
        <f>Table1[[#This Row],[Died]]-$Q$4</f>
        <v>2620.5</v>
      </c>
      <c r="R10" s="4">
        <f>Table1[[#This Row],[Died with COVID]]/Table1[[#This Row],[Died]]</f>
        <v>0.44004474272930649</v>
      </c>
    </row>
    <row r="11" spans="4:18" x14ac:dyDescent="0.25">
      <c r="D11" s="1">
        <v>43975</v>
      </c>
      <c r="E11" s="2"/>
      <c r="F11" s="2"/>
      <c r="G11" s="2"/>
      <c r="H11" s="2"/>
      <c r="I11" s="2"/>
      <c r="J11" s="2"/>
      <c r="K11" s="2"/>
      <c r="L11" s="2"/>
      <c r="M11" s="2">
        <v>3468</v>
      </c>
      <c r="N11" s="2"/>
      <c r="O11" s="2">
        <v>1288</v>
      </c>
      <c r="P11" s="2"/>
      <c r="Q11" s="2">
        <f>Table1[[#This Row],[Died]]-$Q$4</f>
        <v>1618.5</v>
      </c>
      <c r="R11" s="4">
        <f>Table1[[#This Row],[Died with COVID]]/Table1[[#This Row],[Died]]</f>
        <v>0.37139561707035756</v>
      </c>
    </row>
    <row r="12" spans="4:18" x14ac:dyDescent="0.25">
      <c r="D12" s="1">
        <v>43982</v>
      </c>
      <c r="E12" s="2"/>
      <c r="F12" s="2"/>
      <c r="G12" s="2"/>
      <c r="H12" s="2"/>
      <c r="I12" s="2"/>
      <c r="J12" s="2"/>
      <c r="K12" s="2"/>
      <c r="L12" s="2"/>
      <c r="M12" s="2">
        <v>2791</v>
      </c>
      <c r="N12" s="2"/>
      <c r="O12" s="2">
        <v>812</v>
      </c>
      <c r="P12" s="2"/>
      <c r="Q12" s="2">
        <f>Table1[[#This Row],[Died]]-$Q$4</f>
        <v>941.5</v>
      </c>
      <c r="R12" s="4">
        <f>Table1[[#This Row],[Died with COVID]]/Table1[[#This Row],[Died]]</f>
        <v>0.29093514869222503</v>
      </c>
    </row>
    <row r="13" spans="4:18" x14ac:dyDescent="0.25">
      <c r="D13" s="1">
        <v>43989</v>
      </c>
      <c r="E13" s="2"/>
      <c r="F13" s="2"/>
      <c r="G13" s="2"/>
      <c r="H13" s="2"/>
      <c r="I13" s="2"/>
      <c r="J13" s="2"/>
      <c r="K13" s="2"/>
      <c r="L13" s="2"/>
      <c r="M13" s="2">
        <v>2591</v>
      </c>
      <c r="N13" s="2"/>
      <c r="O13" s="2">
        <v>648</v>
      </c>
      <c r="P13" s="2"/>
      <c r="Q13" s="2">
        <f>Table1[[#This Row],[Died]]-$Q$4</f>
        <v>741.5</v>
      </c>
      <c r="R13" s="4">
        <f>Table1[[#This Row],[Died with COVID]]/Table1[[#This Row],[Died]]</f>
        <v>0.25009648784253186</v>
      </c>
    </row>
    <row r="14" spans="4:18" x14ac:dyDescent="0.25">
      <c r="D14" s="1">
        <v>43996</v>
      </c>
      <c r="E14" s="2"/>
      <c r="F14" s="2"/>
      <c r="G14" s="2"/>
      <c r="H14" s="2"/>
      <c r="I14" s="2"/>
      <c r="J14" s="2"/>
      <c r="K14" s="2"/>
      <c r="L14" s="2"/>
      <c r="M14" s="2">
        <v>2230</v>
      </c>
      <c r="N14" s="2"/>
      <c r="O14" s="2">
        <v>425</v>
      </c>
      <c r="P14" s="2"/>
      <c r="Q14" s="2">
        <f>Table1[[#This Row],[Died]]-$Q$4</f>
        <v>380.5</v>
      </c>
      <c r="R14" s="4">
        <f>Table1[[#This Row],[Died with COVID]]/Table1[[#This Row],[Died]]</f>
        <v>0.1905829596412556</v>
      </c>
    </row>
    <row r="15" spans="4:18" x14ac:dyDescent="0.25">
      <c r="D15" s="1">
        <v>44003</v>
      </c>
      <c r="E15" s="2"/>
      <c r="F15" s="2"/>
      <c r="G15" s="2"/>
      <c r="H15" s="2"/>
      <c r="I15" s="2"/>
      <c r="J15" s="2"/>
      <c r="K15" s="2"/>
      <c r="L15" s="2"/>
      <c r="M15" s="2">
        <v>2121</v>
      </c>
      <c r="N15" s="2"/>
      <c r="O15" s="2">
        <v>282</v>
      </c>
      <c r="P15" s="2"/>
      <c r="Q15" s="2">
        <f>Table1[[#This Row],[Died]]-$Q$4</f>
        <v>271.5</v>
      </c>
      <c r="R15" s="4">
        <f>Table1[[#This Row],[Died with COVID]]/Table1[[#This Row],[Died]]</f>
        <v>0.13295615275813297</v>
      </c>
    </row>
    <row r="16" spans="4:18" x14ac:dyDescent="0.25">
      <c r="D16" s="1">
        <v>44010</v>
      </c>
      <c r="E16" s="2"/>
      <c r="F16" s="2"/>
      <c r="G16" s="2"/>
      <c r="H16" s="2"/>
      <c r="I16" s="2"/>
      <c r="J16" s="2"/>
      <c r="K16" s="2"/>
      <c r="L16" s="2"/>
      <c r="M16" s="2">
        <v>1999</v>
      </c>
      <c r="N16" s="2"/>
      <c r="O16" s="2">
        <v>198</v>
      </c>
      <c r="P16" s="2"/>
      <c r="Q16" s="2">
        <f>Table1[[#This Row],[Died]]-$Q$4</f>
        <v>149.5</v>
      </c>
      <c r="R16" s="4">
        <f>Table1[[#This Row],[Died with COVID]]/Table1[[#This Row],[Died]]</f>
        <v>9.9049524762381186E-2</v>
      </c>
    </row>
    <row r="17" spans="4:18" x14ac:dyDescent="0.25">
      <c r="D17" s="1">
        <v>44017</v>
      </c>
      <c r="E17" s="2"/>
      <c r="F17" s="2"/>
      <c r="G17" s="2"/>
      <c r="H17" s="2"/>
      <c r="I17" s="2"/>
      <c r="J17" s="2"/>
      <c r="K17" s="2"/>
      <c r="L17" s="2"/>
      <c r="M17" s="2">
        <v>1940</v>
      </c>
      <c r="N17" s="2"/>
      <c r="O17" s="2">
        <v>156</v>
      </c>
      <c r="P17" s="2"/>
      <c r="Q17" s="2">
        <f>Table1[[#This Row],[Died]]-$Q$4</f>
        <v>90.5</v>
      </c>
      <c r="R17" s="4">
        <f>Table1[[#This Row],[Died with COVID]]/Table1[[#This Row],[Died]]</f>
        <v>8.0412371134020624E-2</v>
      </c>
    </row>
    <row r="18" spans="4:18" x14ac:dyDescent="0.25">
      <c r="D18" s="1">
        <v>44024</v>
      </c>
      <c r="E18" s="2"/>
      <c r="F18" s="2"/>
      <c r="G18" s="2"/>
      <c r="H18" s="2"/>
      <c r="I18" s="2"/>
      <c r="J18" s="2"/>
      <c r="K18" s="2"/>
      <c r="L18" s="2"/>
      <c r="M18" s="2">
        <v>1861</v>
      </c>
      <c r="N18" s="2"/>
      <c r="O18" s="2">
        <v>114</v>
      </c>
      <c r="P18" s="2"/>
      <c r="Q18" s="2">
        <f>Table1[[#This Row],[Died]]-$Q$4</f>
        <v>11.5</v>
      </c>
      <c r="R18" s="4">
        <f>Table1[[#This Row],[Died with COVID]]/Table1[[#This Row],[Died]]</f>
        <v>6.1257388500806018E-2</v>
      </c>
    </row>
    <row r="19" spans="4:18" x14ac:dyDescent="0.25">
      <c r="D19" s="1">
        <v>44031</v>
      </c>
      <c r="E19" s="2"/>
      <c r="F19" s="2"/>
      <c r="G19" s="2"/>
      <c r="H19" s="2"/>
      <c r="I19" s="2"/>
      <c r="J19" s="2"/>
      <c r="K19" s="2"/>
      <c r="L19" s="2"/>
      <c r="M19" s="2">
        <v>1895</v>
      </c>
      <c r="N19" s="2"/>
      <c r="O19" s="2">
        <v>80</v>
      </c>
      <c r="P19" s="2"/>
      <c r="Q19" s="2">
        <f>Table1[[#This Row],[Died]]-$Q$4</f>
        <v>45.5</v>
      </c>
      <c r="R19" s="4">
        <f>Table1[[#This Row],[Died with COVID]]/Table1[[#This Row],[Died]]</f>
        <v>4.221635883905013E-2</v>
      </c>
    </row>
    <row r="20" spans="4:18" x14ac:dyDescent="0.25">
      <c r="D20" s="1">
        <v>44038</v>
      </c>
      <c r="E20" s="2"/>
      <c r="F20" s="2"/>
      <c r="G20" s="2"/>
      <c r="H20" s="2"/>
      <c r="I20" s="2"/>
      <c r="J20" s="2"/>
      <c r="K20" s="2"/>
      <c r="L20" s="2"/>
      <c r="M20" s="2">
        <v>2045</v>
      </c>
      <c r="N20" s="2"/>
      <c r="O20" s="2">
        <v>59</v>
      </c>
      <c r="P20" s="2"/>
      <c r="Q20" s="2">
        <f>Table1[[#This Row],[Died]]-$Q$4</f>
        <v>195.5</v>
      </c>
      <c r="R20" s="4">
        <f>Table1[[#This Row],[Died with COVID]]/Table1[[#This Row],[Died]]</f>
        <v>2.8850855745721271E-2</v>
      </c>
    </row>
    <row r="21" spans="4:18" x14ac:dyDescent="0.25">
      <c r="D21" s="1">
        <v>44045</v>
      </c>
      <c r="E21" s="2"/>
      <c r="F21" s="2"/>
      <c r="G21" s="2"/>
      <c r="H21" s="2"/>
      <c r="I21" s="2"/>
      <c r="J21" s="2"/>
      <c r="K21" s="2"/>
      <c r="L21" s="2"/>
      <c r="M21" s="2">
        <v>1913</v>
      </c>
      <c r="N21" s="2"/>
      <c r="O21" s="2">
        <v>66</v>
      </c>
      <c r="P21" s="2"/>
      <c r="Q21" s="2">
        <f>Table1[[#This Row],[Died]]-$Q$4</f>
        <v>63.5</v>
      </c>
      <c r="R21" s="4">
        <f>Table1[[#This Row],[Died with COVID]]/Table1[[#This Row],[Died]]</f>
        <v>3.4500784108729747E-2</v>
      </c>
    </row>
    <row r="22" spans="4:18" x14ac:dyDescent="0.25">
      <c r="D22" s="1">
        <v>44052</v>
      </c>
      <c r="E22" s="2"/>
      <c r="F22" s="2"/>
      <c r="G22" s="2"/>
      <c r="H22" s="2"/>
      <c r="I22" s="2"/>
      <c r="J22" s="2"/>
      <c r="K22" s="2"/>
      <c r="L22" s="2"/>
      <c r="M22" s="2">
        <v>1937</v>
      </c>
      <c r="N22" s="2"/>
      <c r="O22" s="2">
        <v>41</v>
      </c>
      <c r="P22" s="2"/>
      <c r="Q22" s="2">
        <f>Table1[[#This Row],[Died]]-$Q$4</f>
        <v>87.5</v>
      </c>
      <c r="R22" s="4">
        <f>Table1[[#This Row],[Died with COVID]]/Table1[[#This Row],[Died]]</f>
        <v>2.1166752710376872E-2</v>
      </c>
    </row>
    <row r="23" spans="4:18" x14ac:dyDescent="0.25">
      <c r="D23" s="1">
        <v>44059</v>
      </c>
      <c r="E23" s="2"/>
      <c r="F23" s="2"/>
      <c r="G23" s="2"/>
      <c r="H23" s="2"/>
      <c r="I23" s="2"/>
      <c r="J23" s="2"/>
      <c r="K23" s="2"/>
      <c r="L23" s="2"/>
      <c r="M23" s="2">
        <v>2276</v>
      </c>
      <c r="N23" s="2"/>
      <c r="O23" s="2">
        <v>44</v>
      </c>
      <c r="P23" s="2"/>
      <c r="Q23" s="2">
        <f>Table1[[#This Row],[Died]]-$Q$4</f>
        <v>426.5</v>
      </c>
      <c r="R23" s="4">
        <f>Table1[[#This Row],[Died with COVID]]/Table1[[#This Row],[Died]]</f>
        <v>1.9332161687170474E-2</v>
      </c>
    </row>
    <row r="24" spans="4:18" x14ac:dyDescent="0.25">
      <c r="D24" s="1">
        <v>44066</v>
      </c>
      <c r="E24" s="2"/>
      <c r="F24" s="2"/>
      <c r="G24" s="2"/>
      <c r="H24" s="2"/>
      <c r="I24" s="2"/>
      <c r="J24" s="2"/>
      <c r="K24" s="2"/>
      <c r="L24" s="2"/>
      <c r="M24" s="2">
        <v>1990</v>
      </c>
      <c r="N24" s="2"/>
      <c r="O24" s="2">
        <v>36</v>
      </c>
      <c r="P24" s="2"/>
      <c r="Q24" s="2">
        <f>Table1[[#This Row],[Died]]-$Q$4</f>
        <v>140.5</v>
      </c>
      <c r="R24" s="4">
        <f>Table1[[#This Row],[Died with COVID]]/Table1[[#This Row],[Died]]</f>
        <v>1.8090452261306532E-2</v>
      </c>
    </row>
    <row r="25" spans="4:18" x14ac:dyDescent="0.25">
      <c r="D25" s="1">
        <v>44073</v>
      </c>
      <c r="E25" s="2"/>
      <c r="F25" s="2"/>
      <c r="G25" s="2"/>
      <c r="H25" s="2"/>
      <c r="I25" s="2"/>
      <c r="J25" s="2"/>
      <c r="K25" s="2"/>
      <c r="L25" s="2"/>
      <c r="M25" s="2">
        <v>1797</v>
      </c>
      <c r="N25" s="2"/>
      <c r="O25" s="2">
        <v>23</v>
      </c>
      <c r="P25" s="2"/>
      <c r="Q25" s="2">
        <f>Table1[[#This Row],[Died]]-$Q$4</f>
        <v>-52.5</v>
      </c>
      <c r="R25" s="4">
        <f>Table1[[#This Row],[Died with COVID]]/Table1[[#This Row],[Died]]</f>
        <v>1.2799109627156371E-2</v>
      </c>
    </row>
    <row r="26" spans="4:18" x14ac:dyDescent="0.25">
      <c r="D26" s="1">
        <v>44080</v>
      </c>
      <c r="E26" s="2"/>
      <c r="F26" s="2"/>
      <c r="G26" s="2"/>
      <c r="H26" s="2"/>
      <c r="I26" s="2"/>
      <c r="J26" s="2"/>
      <c r="K26" s="2"/>
      <c r="L26" s="2"/>
      <c r="M26" s="2">
        <v>1902</v>
      </c>
      <c r="N26" s="2"/>
      <c r="O26" s="2">
        <v>21</v>
      </c>
      <c r="P26" s="2"/>
      <c r="Q26" s="2">
        <f>Table1[[#This Row],[Died]]-$Q$4</f>
        <v>52.5</v>
      </c>
      <c r="R26" s="4">
        <f>Table1[[#This Row],[Died with COVID]]/Table1[[#This Row],[Died]]</f>
        <v>1.1041009463722398E-2</v>
      </c>
    </row>
    <row r="27" spans="4:18" x14ac:dyDescent="0.25">
      <c r="D27" s="1">
        <v>44087</v>
      </c>
      <c r="E27" s="2"/>
      <c r="F27" s="2"/>
      <c r="G27" s="2"/>
      <c r="H27" s="2"/>
      <c r="I27" s="2"/>
      <c r="J27" s="2"/>
      <c r="K27" s="2"/>
      <c r="L27" s="2"/>
      <c r="M27" s="2">
        <v>2021</v>
      </c>
      <c r="N27" s="2"/>
      <c r="O27" s="2">
        <v>39</v>
      </c>
      <c r="P27" s="2"/>
      <c r="Q27" s="2">
        <f>Table1[[#This Row],[Died]]-$Q$4</f>
        <v>171.5</v>
      </c>
      <c r="R27" s="4">
        <f>Table1[[#This Row],[Died with COVID]]/Table1[[#This Row],[Died]]</f>
        <v>1.9297377535873329E-2</v>
      </c>
    </row>
    <row r="28" spans="4:18" x14ac:dyDescent="0.25">
      <c r="D28" s="1">
        <v>44094</v>
      </c>
      <c r="E28" s="2"/>
      <c r="F28" s="2"/>
      <c r="G28" s="2"/>
      <c r="H28" s="2"/>
      <c r="I28" s="2"/>
      <c r="J28" s="2"/>
      <c r="K28" s="2"/>
      <c r="L28" s="2"/>
      <c r="M28" s="2">
        <v>2082</v>
      </c>
      <c r="N28" s="2"/>
      <c r="O28" s="2">
        <v>49</v>
      </c>
      <c r="P28" s="2"/>
      <c r="Q28" s="2">
        <f>Table1[[#This Row],[Died]]-$Q$4</f>
        <v>232.5</v>
      </c>
      <c r="R28" s="4">
        <f>Table1[[#This Row],[Died with COVID]]/Table1[[#This Row],[Died]]</f>
        <v>2.3535062439961577E-2</v>
      </c>
    </row>
    <row r="29" spans="4:18" x14ac:dyDescent="0.25">
      <c r="D29" s="1">
        <v>44101</v>
      </c>
      <c r="E29" s="2"/>
      <c r="F29" s="2"/>
      <c r="G29" s="2"/>
      <c r="H29" s="2"/>
      <c r="I29" s="2"/>
      <c r="J29" s="2"/>
      <c r="K29" s="2"/>
      <c r="L29" s="2"/>
      <c r="M29" s="2">
        <v>2051</v>
      </c>
      <c r="N29" s="2"/>
      <c r="O29" s="2">
        <v>58</v>
      </c>
      <c r="P29" s="2"/>
      <c r="Q29" s="2">
        <f>Table1[[#This Row],[Died]]-$Q$4</f>
        <v>201.5</v>
      </c>
      <c r="R29" s="4">
        <f>Table1[[#This Row],[Died with COVID]]/Table1[[#This Row],[Died]]</f>
        <v>2.8278888347147733E-2</v>
      </c>
    </row>
    <row r="30" spans="4:18" x14ac:dyDescent="0.25">
      <c r="D30" s="1">
        <v>44108</v>
      </c>
      <c r="E30" s="2"/>
      <c r="F30" s="2"/>
      <c r="G30" s="2"/>
      <c r="H30" s="2"/>
      <c r="I30" s="2"/>
      <c r="J30" s="2"/>
      <c r="K30" s="2"/>
      <c r="L30" s="2"/>
      <c r="M30" s="2">
        <v>2088</v>
      </c>
      <c r="N30" s="2"/>
      <c r="O30" s="2">
        <v>83</v>
      </c>
      <c r="P30" s="2"/>
      <c r="Q30" s="2">
        <f>Table1[[#This Row],[Died]]-$Q$4</f>
        <v>238.5</v>
      </c>
      <c r="R30" s="4">
        <f>Table1[[#This Row],[Died with COVID]]/Table1[[#This Row],[Died]]</f>
        <v>3.9750957854406133E-2</v>
      </c>
    </row>
    <row r="31" spans="4:18" x14ac:dyDescent="0.25">
      <c r="D31" s="1">
        <v>44115</v>
      </c>
      <c r="E31" s="2"/>
      <c r="F31" s="2"/>
      <c r="G31" s="2"/>
      <c r="H31" s="2"/>
      <c r="I31" s="2"/>
      <c r="J31" s="2"/>
      <c r="K31" s="2"/>
      <c r="L31" s="2"/>
      <c r="M31" s="2">
        <v>2331</v>
      </c>
      <c r="N31" s="2"/>
      <c r="O31" s="2">
        <v>105</v>
      </c>
      <c r="P31" s="2"/>
      <c r="Q31" s="2">
        <f>Table1[[#This Row],[Died]]-$Q$4</f>
        <v>481.5</v>
      </c>
      <c r="R31" s="4">
        <f>Table1[[#This Row],[Died with COVID]]/Table1[[#This Row],[Died]]</f>
        <v>4.5045045045045043E-2</v>
      </c>
    </row>
    <row r="32" spans="4:18" x14ac:dyDescent="0.25">
      <c r="D32" s="1">
        <v>44122</v>
      </c>
      <c r="E32" s="2"/>
      <c r="F32" s="2"/>
      <c r="G32" s="2"/>
      <c r="H32" s="2"/>
      <c r="I32" s="2"/>
      <c r="J32" s="2"/>
      <c r="K32" s="2"/>
      <c r="L32" s="2"/>
      <c r="M32" s="2">
        <v>2347</v>
      </c>
      <c r="N32" s="2"/>
      <c r="O32" s="2">
        <v>142</v>
      </c>
      <c r="P32" s="2"/>
      <c r="Q32" s="2">
        <f>Table1[[#This Row],[Died]]-$Q$4</f>
        <v>497.5</v>
      </c>
      <c r="R32" s="4">
        <f>Table1[[#This Row],[Died with COVID]]/Table1[[#This Row],[Died]]</f>
        <v>6.0502769492969746E-2</v>
      </c>
    </row>
    <row r="33" spans="4:18" x14ac:dyDescent="0.25">
      <c r="D33" s="1">
        <v>44129</v>
      </c>
      <c r="E33" s="2"/>
      <c r="F33" s="2"/>
      <c r="G33" s="2"/>
      <c r="H33" s="2"/>
      <c r="I33" s="2"/>
      <c r="J33" s="2"/>
      <c r="K33" s="2"/>
      <c r="L33" s="2"/>
      <c r="M33" s="2">
        <v>2466</v>
      </c>
      <c r="N33" s="2"/>
      <c r="O33" s="2">
        <v>217</v>
      </c>
      <c r="P33" s="2"/>
      <c r="Q33" s="2">
        <f>Table1[[#This Row],[Died]]-$Q$4</f>
        <v>616.5</v>
      </c>
      <c r="R33" s="4">
        <f>Table1[[#This Row],[Died with COVID]]/Table1[[#This Row],[Died]]</f>
        <v>8.7996755879967553E-2</v>
      </c>
    </row>
    <row r="34" spans="4:18" x14ac:dyDescent="0.25">
      <c r="D34" s="1">
        <v>44136</v>
      </c>
      <c r="E34" s="2"/>
      <c r="F34" s="2"/>
      <c r="G34" s="2"/>
      <c r="H34" s="2"/>
      <c r="I34" s="2"/>
      <c r="J34" s="2"/>
      <c r="K34" s="2"/>
      <c r="L34" s="2"/>
      <c r="M34" s="2">
        <v>2397</v>
      </c>
      <c r="N34" s="2"/>
      <c r="O34" s="2">
        <v>293</v>
      </c>
      <c r="P34" s="2"/>
      <c r="Q34" s="2">
        <f>Table1[[#This Row],[Died]]-$Q$4</f>
        <v>547.5</v>
      </c>
      <c r="R34" s="4">
        <f>Table1[[#This Row],[Died with COVID]]/Table1[[#This Row],[Died]]</f>
        <v>0.12223612849395077</v>
      </c>
    </row>
    <row r="35" spans="4:18" x14ac:dyDescent="0.25">
      <c r="D35" s="1">
        <v>44143</v>
      </c>
      <c r="E35" s="2"/>
      <c r="F35" s="2"/>
      <c r="G35" s="2"/>
      <c r="H35" s="2"/>
      <c r="I35" s="2"/>
      <c r="J35" s="2"/>
      <c r="K35" s="2"/>
      <c r="L35" s="2"/>
      <c r="M35" s="2">
        <v>2511</v>
      </c>
      <c r="N35" s="2"/>
      <c r="O35" s="2">
        <v>456</v>
      </c>
      <c r="P35" s="2"/>
      <c r="Q35" s="2">
        <f>Table1[[#This Row],[Died]]-$Q$4</f>
        <v>661.5</v>
      </c>
      <c r="R35" s="4">
        <f>Table1[[#This Row],[Died with COVID]]/Table1[[#This Row],[Died]]</f>
        <v>0.18160095579450419</v>
      </c>
    </row>
    <row r="36" spans="4:18" x14ac:dyDescent="0.25">
      <c r="D36" s="1">
        <v>44150</v>
      </c>
      <c r="E36" s="2"/>
      <c r="F36" s="2"/>
      <c r="G36" s="2"/>
      <c r="H36" s="2"/>
      <c r="I36" s="2"/>
      <c r="J36" s="2"/>
      <c r="K36" s="2"/>
      <c r="L36" s="2"/>
      <c r="M36" s="2">
        <v>2676</v>
      </c>
      <c r="N36" s="2"/>
      <c r="O36" s="2">
        <v>533</v>
      </c>
      <c r="P36" s="2"/>
      <c r="Q36" s="2">
        <f>Table1[[#This Row],[Died]]-$Q$4</f>
        <v>826.5</v>
      </c>
      <c r="R36" s="4">
        <f>Table1[[#This Row],[Died with COVID]]/Table1[[#This Row],[Died]]</f>
        <v>0.19917787742899851</v>
      </c>
    </row>
    <row r="37" spans="4:18" x14ac:dyDescent="0.25">
      <c r="D37" s="1">
        <v>44157</v>
      </c>
      <c r="E37" s="2"/>
      <c r="F37" s="2"/>
      <c r="G37" s="2"/>
      <c r="H37" s="2"/>
      <c r="I37" s="2"/>
      <c r="J37" s="2"/>
      <c r="K37" s="2"/>
      <c r="L37" s="2"/>
      <c r="M37" s="2">
        <v>2625</v>
      </c>
      <c r="N37" s="2"/>
      <c r="O37" s="2">
        <v>622</v>
      </c>
      <c r="P37" s="2"/>
      <c r="Q37" s="2">
        <f>Table1[[#This Row],[Died]]-$Q$4</f>
        <v>775.5</v>
      </c>
      <c r="R37" s="4">
        <f>Table1[[#This Row],[Died with COVID]]/Table1[[#This Row],[Died]]</f>
        <v>0.23695238095238094</v>
      </c>
    </row>
    <row r="38" spans="4:18" x14ac:dyDescent="0.25">
      <c r="D38" s="1">
        <v>44164</v>
      </c>
      <c r="E38" s="2"/>
      <c r="F38" s="2"/>
      <c r="G38" s="2"/>
      <c r="H38" s="2"/>
      <c r="I38" s="2"/>
      <c r="J38" s="2"/>
      <c r="K38" s="2"/>
      <c r="L38" s="2"/>
      <c r="M38" s="2">
        <v>2737</v>
      </c>
      <c r="N38" s="2"/>
      <c r="O38" s="2">
        <v>706</v>
      </c>
      <c r="P38" s="2"/>
      <c r="Q38" s="2">
        <f>Table1[[#This Row],[Died]]-$Q$4</f>
        <v>887.5</v>
      </c>
      <c r="R38" s="4">
        <f>Table1[[#This Row],[Died with COVID]]/Table1[[#This Row],[Died]]</f>
        <v>0.257946656923639</v>
      </c>
    </row>
    <row r="39" spans="4:18" x14ac:dyDescent="0.25">
      <c r="D39" s="1">
        <v>44171</v>
      </c>
      <c r="E39" s="2"/>
      <c r="F39" s="2"/>
      <c r="G39" s="5">
        <f>G$4+G$3*Table1[[#This Row],['#]]+G$2*Table1[[#This Row],['#^2]]+G$1*Table1[[#This Row],['#^3]]</f>
        <v>52880.268701031157</v>
      </c>
      <c r="H39" s="5">
        <f>Table1[[#This Row],[Total Vaccinated]]-G38</f>
        <v>52880.268701031157</v>
      </c>
      <c r="I39" s="2">
        <v>0</v>
      </c>
      <c r="J39" s="2">
        <f>Table1[[#This Row],['#]]^2</f>
        <v>0</v>
      </c>
      <c r="K39" s="2">
        <f>Table1[[#This Row],['#^2]]^3</f>
        <v>0</v>
      </c>
      <c r="L39" s="5">
        <f>L$4+L$3*Table1[[#This Row],['#]]+L$2*Table1[[#This Row],['#^2]]+L$1*Table1[[#This Row],['#^3]]</f>
        <v>93809.842334434608</v>
      </c>
      <c r="M39" s="2">
        <v>2742</v>
      </c>
      <c r="N39" s="2"/>
      <c r="O39" s="2">
        <v>645</v>
      </c>
      <c r="P39" s="6">
        <f>Table1[[#This Row],[Died with COVID]]/Table1[[#This Row],[Ineligible]]</f>
        <v>6.8756111720192177E-3</v>
      </c>
      <c r="Q39" s="2">
        <f>Table1[[#This Row],[Died]]-$Q$4</f>
        <v>892.5</v>
      </c>
      <c r="R39" s="4">
        <f>Table1[[#This Row],[Died with COVID]]/Table1[[#This Row],[Died]]</f>
        <v>0.23522975929978118</v>
      </c>
    </row>
    <row r="40" spans="4:18" x14ac:dyDescent="0.25">
      <c r="D40" s="1">
        <v>44178</v>
      </c>
      <c r="E40" s="2"/>
      <c r="F40" s="2"/>
      <c r="G40" s="5">
        <f>G$4+G$3*Table1[[#This Row],['#]]+G$2*Table1[[#This Row],['#^2]]+G$1*Table1[[#This Row],['#^3]]</f>
        <v>85611.016717616352</v>
      </c>
      <c r="H40" s="5">
        <f>Table1[[#This Row],[Total Vaccinated]]-G39</f>
        <v>32730.748016585196</v>
      </c>
      <c r="I40" s="2">
        <f>I39+1</f>
        <v>1</v>
      </c>
      <c r="J40" s="2">
        <f>Table1[[#This Row],['#]]^2</f>
        <v>1</v>
      </c>
      <c r="K40" s="2">
        <f>Table1[[#This Row],['#^2]]^3</f>
        <v>1</v>
      </c>
      <c r="L40" s="5">
        <f>L$4+L$3*Table1[[#This Row],['#]]+L$2*Table1[[#This Row],['#^2]]+L$1*Table1[[#This Row],['#^3]]</f>
        <v>84512.361287382664</v>
      </c>
      <c r="M40" s="2">
        <v>2742</v>
      </c>
      <c r="N40" s="2"/>
      <c r="O40" s="2">
        <v>692</v>
      </c>
      <c r="P40" s="6">
        <f>Table1[[#This Row],[Died with COVID]]/Table1[[#This Row],[Ineligible]]</f>
        <v>8.1881512888613683E-3</v>
      </c>
      <c r="Q40" s="2">
        <f>Table1[[#This Row],[Died]]-$Q$4</f>
        <v>892.5</v>
      </c>
      <c r="R40" s="4">
        <f>Table1[[#This Row],[Died with COVID]]/Table1[[#This Row],[Died]]</f>
        <v>0.25237053245805979</v>
      </c>
    </row>
    <row r="41" spans="4:18" x14ac:dyDescent="0.25">
      <c r="D41" s="1">
        <v>44185</v>
      </c>
      <c r="E41" s="2"/>
      <c r="F41" s="2"/>
      <c r="G41" s="5">
        <f>G$4+G$3*Table1[[#This Row],['#]]+G$2*Table1[[#This Row],['#^2]]+G$1*Table1[[#This Row],['#^3]]</f>
        <v>115545.55198559535</v>
      </c>
      <c r="H41" s="5">
        <f>Table1[[#This Row],[Total Vaccinated]]-G40</f>
        <v>29934.535267978994</v>
      </c>
      <c r="I41" s="2">
        <f t="shared" ref="I41:I56" si="0">I40+1</f>
        <v>2</v>
      </c>
      <c r="J41" s="2">
        <f>Table1[[#This Row],['#]]^2</f>
        <v>4</v>
      </c>
      <c r="K41" s="2">
        <f>Table1[[#This Row],['#^2]]^3</f>
        <v>64</v>
      </c>
      <c r="L41" s="5">
        <f>L$4+L$3*Table1[[#This Row],['#]]+L$2*Table1[[#This Row],['#^2]]+L$1*Table1[[#This Row],['#^3]]</f>
        <v>75664.128317189898</v>
      </c>
      <c r="M41" s="2">
        <v>2778</v>
      </c>
      <c r="N41" s="2"/>
      <c r="O41" s="2">
        <v>731</v>
      </c>
      <c r="P41" s="6">
        <f>Table1[[#This Row],[Died with COVID]]/Table1[[#This Row],[Ineligible]]</f>
        <v>9.6611170479040109E-3</v>
      </c>
      <c r="Q41" s="2">
        <f>Table1[[#This Row],[Died]]-$Q$4</f>
        <v>928.5</v>
      </c>
      <c r="R41" s="4">
        <f>Table1[[#This Row],[Died with COVID]]/Table1[[#This Row],[Died]]</f>
        <v>0.26313894888408929</v>
      </c>
    </row>
    <row r="42" spans="4:18" x14ac:dyDescent="0.25">
      <c r="D42" s="1">
        <v>44192</v>
      </c>
      <c r="E42" s="2"/>
      <c r="F42" s="2"/>
      <c r="G42" s="5">
        <f>G$4+G$3*Table1[[#This Row],['#]]+G$2*Table1[[#This Row],['#^2]]+G$1*Table1[[#This Row],['#^3]]</f>
        <v>142684.96278506963</v>
      </c>
      <c r="H42" s="5">
        <f>Table1[[#This Row],[Total Vaccinated]]-G41</f>
        <v>27139.410799474281</v>
      </c>
      <c r="I42" s="2">
        <f t="shared" si="0"/>
        <v>3</v>
      </c>
      <c r="J42" s="2">
        <f>Table1[[#This Row],['#]]^2</f>
        <v>9</v>
      </c>
      <c r="K42" s="2">
        <f>Table1[[#This Row],['#^2]]^3</f>
        <v>729</v>
      </c>
      <c r="L42" s="5">
        <f>L$4+L$3*Table1[[#This Row],['#]]+L$2*Table1[[#This Row],['#^2]]+L$1*Table1[[#This Row],['#^3]]</f>
        <v>67265.320216355147</v>
      </c>
      <c r="M42" s="2">
        <v>2529</v>
      </c>
      <c r="N42" s="2"/>
      <c r="O42" s="2">
        <v>746</v>
      </c>
      <c r="P42" s="6">
        <f>Table1[[#This Row],[Died with COVID]]/Table1[[#This Row],[Ineligible]]</f>
        <v>1.1090410297617445E-2</v>
      </c>
      <c r="Q42" s="2">
        <f>Table1[[#This Row],[Died]]-$Q$4</f>
        <v>679.5</v>
      </c>
      <c r="R42" s="4">
        <f>Table1[[#This Row],[Died with COVID]]/Table1[[#This Row],[Died]]</f>
        <v>0.29497825227362595</v>
      </c>
    </row>
    <row r="43" spans="4:18" x14ac:dyDescent="0.25">
      <c r="D43" s="1">
        <v>44199</v>
      </c>
      <c r="E43" s="2"/>
      <c r="F43" s="2"/>
      <c r="G43" s="5">
        <f>G$4+G$3*Table1[[#This Row],['#]]+G$2*Table1[[#This Row],['#^2]]+G$1*Table1[[#This Row],['#^3]]</f>
        <v>167033.48131643399</v>
      </c>
      <c r="H43" s="5">
        <f>Table1[[#This Row],[Total Vaccinated]]-G42</f>
        <v>24348.51853136436</v>
      </c>
      <c r="I43" s="2">
        <f t="shared" si="0"/>
        <v>4</v>
      </c>
      <c r="J43" s="2">
        <f>Table1[[#This Row],['#]]^2</f>
        <v>16</v>
      </c>
      <c r="K43" s="2">
        <f>Table1[[#This Row],['#^2]]^3</f>
        <v>4096</v>
      </c>
      <c r="L43" s="5">
        <f>L$4+L$3*Table1[[#This Row],['#]]+L$2*Table1[[#This Row],['#^2]]+L$1*Table1[[#This Row],['#^3]]</f>
        <v>59316.624511262788</v>
      </c>
      <c r="M43" s="2">
        <v>2891</v>
      </c>
      <c r="N43" s="2"/>
      <c r="O43" s="2">
        <v>934</v>
      </c>
      <c r="P43" s="6">
        <f>Table1[[#This Row],[Died with COVID]]/Table1[[#This Row],[Ineligible]]</f>
        <v>1.5746007256745638E-2</v>
      </c>
      <c r="Q43" s="2">
        <f>Table1[[#This Row],[Died]]-$Q$4</f>
        <v>1041.5</v>
      </c>
      <c r="R43" s="4">
        <f>Table1[[#This Row],[Died with COVID]]/Table1[[#This Row],[Died]]</f>
        <v>0.32307160152196474</v>
      </c>
    </row>
    <row r="44" spans="4:18" x14ac:dyDescent="0.25">
      <c r="D44" s="1">
        <v>44206</v>
      </c>
      <c r="E44" s="2"/>
      <c r="F44" s="2"/>
      <c r="G44" s="5">
        <f>G$4+G$3*Table1[[#This Row],['#]]+G$2*Table1[[#This Row],['#^2]]+G$1*Table1[[#This Row],['#^3]]</f>
        <v>188602.11130071469</v>
      </c>
      <c r="H44" s="5">
        <f>Table1[[#This Row],[Total Vaccinated]]-G43</f>
        <v>21568.629984280706</v>
      </c>
      <c r="I44" s="2">
        <f t="shared" si="0"/>
        <v>5</v>
      </c>
      <c r="J44" s="2">
        <f>Table1[[#This Row],['#]]^2</f>
        <v>25</v>
      </c>
      <c r="K44" s="2">
        <f>Table1[[#This Row],['#^2]]^3</f>
        <v>15625</v>
      </c>
      <c r="L44" s="5">
        <f>L$4+L$3*Table1[[#This Row],['#]]+L$2*Table1[[#This Row],['#^2]]+L$1*Table1[[#This Row],['#^3]]</f>
        <v>51819.828770512177</v>
      </c>
      <c r="M44" s="2">
        <v>3607</v>
      </c>
      <c r="N44" s="2"/>
      <c r="O44" s="2">
        <v>1245</v>
      </c>
      <c r="P44" s="6">
        <f>Table1[[#This Row],[Died with COVID]]/Table1[[#This Row],[Ineligible]]</f>
        <v>2.4025552178367313E-2</v>
      </c>
      <c r="Q44" s="2">
        <f>Table1[[#This Row],[Died]]-$Q$4</f>
        <v>1757.5</v>
      </c>
      <c r="R44" s="4">
        <f>Table1[[#This Row],[Died with COVID]]/Table1[[#This Row],[Died]]</f>
        <v>0.34516218464097587</v>
      </c>
    </row>
    <row r="45" spans="4:18" x14ac:dyDescent="0.25">
      <c r="D45" s="1">
        <v>44213</v>
      </c>
      <c r="E45" s="2"/>
      <c r="F45" s="2"/>
      <c r="G45" s="5">
        <f>G$4+G$3*Table1[[#This Row],['#]]+G$2*Table1[[#This Row],['#^2]]+G$1*Table1[[#This Row],['#^3]]</f>
        <v>207413.70662004335</v>
      </c>
      <c r="H45" s="5">
        <f>Table1[[#This Row],[Total Vaccinated]]-G44</f>
        <v>18811.595319328655</v>
      </c>
      <c r="I45" s="2">
        <f t="shared" si="0"/>
        <v>6</v>
      </c>
      <c r="J45" s="2">
        <f>Table1[[#This Row],['#]]^2</f>
        <v>36</v>
      </c>
      <c r="K45" s="2">
        <f>Table1[[#This Row],['#^2]]^3</f>
        <v>46656</v>
      </c>
      <c r="L45" s="5">
        <f>L$4+L$3*Table1[[#This Row],['#]]+L$2*Table1[[#This Row],['#^2]]+L$1*Table1[[#This Row],['#^3]]</f>
        <v>44778.645636578949</v>
      </c>
      <c r="M45" s="2">
        <v>3937</v>
      </c>
      <c r="N45" s="2"/>
      <c r="O45" s="2">
        <v>1750</v>
      </c>
      <c r="P45" s="6">
        <f>Table1[[#This Row],[Died with COVID]]/Table1[[#This Row],[Ineligible]]</f>
        <v>3.908112840667189E-2</v>
      </c>
      <c r="Q45" s="2">
        <f>Table1[[#This Row],[Died]]-$Q$4</f>
        <v>2087.5</v>
      </c>
      <c r="R45" s="4">
        <f>Table1[[#This Row],[Died with COVID]]/Table1[[#This Row],[Died]]</f>
        <v>0.44450088900177798</v>
      </c>
    </row>
    <row r="46" spans="4:18" x14ac:dyDescent="0.25">
      <c r="D46" s="1">
        <v>44220</v>
      </c>
      <c r="E46" s="2"/>
      <c r="F46" s="2"/>
      <c r="G46" s="5">
        <f>G$4+G$3*Table1[[#This Row],['#]]+G$2*Table1[[#This Row],['#^2]]+G$1*Table1[[#This Row],['#^3]]</f>
        <v>223509.50099826604</v>
      </c>
      <c r="H46" s="5">
        <f>Table1[[#This Row],[Total Vaccinated]]-G45</f>
        <v>16095.794378222694</v>
      </c>
      <c r="I46" s="2">
        <f t="shared" si="0"/>
        <v>7</v>
      </c>
      <c r="J46" s="2">
        <f>Table1[[#This Row],['#]]^2</f>
        <v>49</v>
      </c>
      <c r="K46" s="2">
        <f>Table1[[#This Row],['#^2]]^3</f>
        <v>117649</v>
      </c>
      <c r="L46" s="5">
        <f>L$4+L$3*Table1[[#This Row],['#]]+L$2*Table1[[#This Row],['#^2]]+L$1*Table1[[#This Row],['#^3]]</f>
        <v>38199.77358080796</v>
      </c>
      <c r="M46" s="2">
        <v>4650</v>
      </c>
      <c r="N46" s="2"/>
      <c r="O46" s="2">
        <v>2365</v>
      </c>
      <c r="P46" s="6">
        <f>Table1[[#This Row],[Died with COVID]]/Table1[[#This Row],[Ineligible]]</f>
        <v>6.1911361725667538E-2</v>
      </c>
      <c r="Q46" s="2">
        <f>Table1[[#This Row],[Died]]-$Q$4</f>
        <v>2800.5</v>
      </c>
      <c r="R46" s="4">
        <f>Table1[[#This Row],[Died with COVID]]/Table1[[#This Row],[Died]]</f>
        <v>0.50860215053763436</v>
      </c>
    </row>
    <row r="47" spans="4:18" x14ac:dyDescent="0.25">
      <c r="D47" s="1">
        <v>44227</v>
      </c>
      <c r="E47" s="2">
        <v>290911</v>
      </c>
      <c r="F47" s="2">
        <v>260060</v>
      </c>
      <c r="G47" s="2">
        <v>236499</v>
      </c>
      <c r="H47" s="5">
        <f>Table1[[#This Row],[Total Vaccinated]]-G46</f>
        <v>12989.499001733959</v>
      </c>
      <c r="I47" s="2">
        <f t="shared" si="0"/>
        <v>8</v>
      </c>
      <c r="J47" s="2">
        <f>Table1[[#This Row],['#]]^2</f>
        <v>64</v>
      </c>
      <c r="K47" s="2">
        <f>Table1[[#This Row],['#^2]]^3</f>
        <v>262144</v>
      </c>
      <c r="L47" s="2">
        <f>Table1[[#This Row],[Residents]]-Table1[[#This Row],[Eligible]]</f>
        <v>30851</v>
      </c>
      <c r="M47" s="2">
        <v>4613</v>
      </c>
      <c r="N47" s="4">
        <f>Table1[[#This Row],[Died]]/Table1[[#This Row],[Residents]]</f>
        <v>1.5857083437889941E-2</v>
      </c>
      <c r="O47" s="2">
        <v>2387</v>
      </c>
      <c r="P47" s="4">
        <f>Table1[[#This Row],[Died with COVID]]/Table1[[#This Row],[Ineligible]]</f>
        <v>7.7371884217691492E-2</v>
      </c>
      <c r="Q47" s="2">
        <f>Table1[[#This Row],[Died]]-$Q$4</f>
        <v>2763.5</v>
      </c>
      <c r="R47" s="4">
        <f>Table1[[#This Row],[Died with COVID]]/Table1[[#This Row],[Died]]</f>
        <v>0.51745068285280726</v>
      </c>
    </row>
    <row r="48" spans="4:18" x14ac:dyDescent="0.25">
      <c r="D48" s="1">
        <v>44234</v>
      </c>
      <c r="E48" s="2">
        <v>293060</v>
      </c>
      <c r="F48" s="2">
        <v>265295</v>
      </c>
      <c r="G48" s="2">
        <v>248115</v>
      </c>
      <c r="H48" s="2">
        <f>Table1[[#This Row],[Total Vaccinated]]-G47</f>
        <v>11616</v>
      </c>
      <c r="I48" s="2">
        <f t="shared" si="0"/>
        <v>9</v>
      </c>
      <c r="J48" s="2">
        <f>Table1[[#This Row],['#]]^2</f>
        <v>81</v>
      </c>
      <c r="K48" s="2">
        <f>Table1[[#This Row],['#^2]]^3</f>
        <v>531441</v>
      </c>
      <c r="L48" s="2">
        <f>Table1[[#This Row],[Residents]]-Table1[[#This Row],[Eligible]]</f>
        <v>27765</v>
      </c>
      <c r="M48" s="2">
        <v>4060</v>
      </c>
      <c r="N48" s="4">
        <f>Table1[[#This Row],[Died]]/Table1[[#This Row],[Residents]]</f>
        <v>1.385381833071726E-2</v>
      </c>
      <c r="O48" s="2">
        <v>1848</v>
      </c>
      <c r="P48" s="4">
        <f>Table1[[#This Row],[Died with COVID]]/Table1[[#This Row],[Ineligible]]</f>
        <v>6.6558616963803344E-2</v>
      </c>
      <c r="Q48" s="2">
        <f>Table1[[#This Row],[Died]]-$Q$4</f>
        <v>2210.5</v>
      </c>
      <c r="R48" s="4">
        <f>Table1[[#This Row],[Died with COVID]]/Table1[[#This Row],[Died]]</f>
        <v>0.45517241379310347</v>
      </c>
    </row>
    <row r="49" spans="4:18" x14ac:dyDescent="0.25">
      <c r="D49" s="1">
        <v>44241</v>
      </c>
      <c r="E49" s="2">
        <v>293850</v>
      </c>
      <c r="F49" s="2">
        <v>270485</v>
      </c>
      <c r="G49" s="2">
        <v>256714</v>
      </c>
      <c r="H49" s="2">
        <f>Table1[[#This Row],[Total Vaccinated]]-G48</f>
        <v>8599</v>
      </c>
      <c r="I49" s="2">
        <f t="shared" si="0"/>
        <v>10</v>
      </c>
      <c r="J49" s="2">
        <f>Table1[[#This Row],['#]]^2</f>
        <v>100</v>
      </c>
      <c r="K49" s="2">
        <f>Table1[[#This Row],['#^2]]^3</f>
        <v>1000000</v>
      </c>
      <c r="L49" s="2">
        <f>Table1[[#This Row],[Residents]]-Table1[[#This Row],[Eligible]]</f>
        <v>23365</v>
      </c>
      <c r="M49" s="2">
        <v>3202</v>
      </c>
      <c r="N49" s="4">
        <f>Table1[[#This Row],[Died]]/Table1[[#This Row],[Residents]]</f>
        <v>1.089671601157053E-2</v>
      </c>
      <c r="O49" s="2">
        <v>1223</v>
      </c>
      <c r="P49" s="4">
        <f>Table1[[#This Row],[Died with COVID]]/Table1[[#This Row],[Ineligible]]</f>
        <v>5.2343248448534135E-2</v>
      </c>
      <c r="Q49" s="2">
        <f>Table1[[#This Row],[Died]]-$Q$4</f>
        <v>1352.5</v>
      </c>
      <c r="R49" s="4">
        <f>Table1[[#This Row],[Died with COVID]]/Table1[[#This Row],[Died]]</f>
        <v>0.38194878201124299</v>
      </c>
    </row>
    <row r="50" spans="4:18" x14ac:dyDescent="0.25">
      <c r="D50" s="1">
        <v>44248</v>
      </c>
      <c r="E50" s="2">
        <v>294228</v>
      </c>
      <c r="F50" s="2">
        <v>278793</v>
      </c>
      <c r="G50" s="2">
        <v>263582</v>
      </c>
      <c r="H50" s="2">
        <f>Table1[[#This Row],[Total Vaccinated]]-G49</f>
        <v>6868</v>
      </c>
      <c r="I50" s="2">
        <f t="shared" si="0"/>
        <v>11</v>
      </c>
      <c r="J50" s="2">
        <f>Table1[[#This Row],['#]]^2</f>
        <v>121</v>
      </c>
      <c r="K50" s="2">
        <f>Table1[[#This Row],['#^2]]^3</f>
        <v>1771561</v>
      </c>
      <c r="L50" s="2">
        <f>Table1[[#This Row],[Residents]]-Table1[[#This Row],[Eligible]]</f>
        <v>15435</v>
      </c>
      <c r="M50" s="2">
        <v>2867</v>
      </c>
      <c r="N50" s="4">
        <f>Table1[[#This Row],[Died]]/Table1[[#This Row],[Residents]]</f>
        <v>9.7441439971722617E-3</v>
      </c>
      <c r="O50" s="2">
        <v>853</v>
      </c>
      <c r="P50" s="4">
        <f>Table1[[#This Row],[Died with COVID]]/Table1[[#This Row],[Ineligible]]</f>
        <v>5.5264010366051185E-2</v>
      </c>
      <c r="Q50" s="2">
        <f>Table1[[#This Row],[Died]]-$Q$4</f>
        <v>1017.5</v>
      </c>
      <c r="R50" s="4">
        <f>Table1[[#This Row],[Died with COVID]]/Table1[[#This Row],[Died]]</f>
        <v>0.29752354377397977</v>
      </c>
    </row>
    <row r="51" spans="4:18" x14ac:dyDescent="0.25">
      <c r="D51" s="1">
        <v>44255</v>
      </c>
      <c r="E51" s="2">
        <v>294710</v>
      </c>
      <c r="F51" s="2">
        <v>283001</v>
      </c>
      <c r="G51" s="2">
        <v>267226</v>
      </c>
      <c r="H51" s="2">
        <f>Table1[[#This Row],[Total Vaccinated]]-G50</f>
        <v>3644</v>
      </c>
      <c r="I51" s="2">
        <f t="shared" si="0"/>
        <v>12</v>
      </c>
      <c r="J51" s="2">
        <f>Table1[[#This Row],['#]]^2</f>
        <v>144</v>
      </c>
      <c r="K51" s="2">
        <f>Table1[[#This Row],['#^2]]^3</f>
        <v>2985984</v>
      </c>
      <c r="L51" s="2">
        <f>Table1[[#This Row],[Residents]]-Table1[[#This Row],[Eligible]]</f>
        <v>11709</v>
      </c>
      <c r="M51" s="2">
        <v>2527</v>
      </c>
      <c r="N51" s="4">
        <f>Table1[[#This Row],[Died]]/Table1[[#This Row],[Residents]]</f>
        <v>8.574530894777917E-3</v>
      </c>
      <c r="O51" s="2">
        <v>544</v>
      </c>
      <c r="P51" s="4">
        <f>Table1[[#This Row],[Died with COVID]]/Table1[[#This Row],[Ineligible]]</f>
        <v>4.6459988043385428E-2</v>
      </c>
      <c r="Q51" s="2">
        <f>Table1[[#This Row],[Died]]-$Q$4</f>
        <v>677.5</v>
      </c>
      <c r="R51" s="4">
        <f>Table1[[#This Row],[Died with COVID]]/Table1[[#This Row],[Died]]</f>
        <v>0.2152750296794618</v>
      </c>
    </row>
    <row r="52" spans="4:18" x14ac:dyDescent="0.25">
      <c r="D52" s="1">
        <v>44262</v>
      </c>
      <c r="E52" s="2">
        <v>294871</v>
      </c>
      <c r="F52" s="2">
        <v>285583</v>
      </c>
      <c r="G52" s="2">
        <v>267557</v>
      </c>
      <c r="H52" s="2">
        <f>Table1[[#This Row],[Total Vaccinated]]-G51</f>
        <v>331</v>
      </c>
      <c r="I52" s="2">
        <f t="shared" si="0"/>
        <v>13</v>
      </c>
      <c r="J52" s="2">
        <f>Table1[[#This Row],['#]]^2</f>
        <v>169</v>
      </c>
      <c r="K52" s="2">
        <f>Table1[[#This Row],['#^2]]^3</f>
        <v>4826809</v>
      </c>
      <c r="L52" s="2">
        <f>Table1[[#This Row],[Residents]]-Table1[[#This Row],[Eligible]]</f>
        <v>9288</v>
      </c>
      <c r="M52" s="2">
        <v>2194</v>
      </c>
      <c r="N52" s="4">
        <f>Table1[[#This Row],[Died]]/Table1[[#This Row],[Residents]]</f>
        <v>7.4405417962431029E-3</v>
      </c>
      <c r="O52" s="2">
        <v>342</v>
      </c>
      <c r="P52" s="4">
        <f>Table1[[#This Row],[Died with COVID]]/Table1[[#This Row],[Ineligible]]</f>
        <v>3.6821705426356592E-2</v>
      </c>
      <c r="Q52" s="2">
        <f>Table1[[#This Row],[Died]]-$Q$4</f>
        <v>344.5</v>
      </c>
      <c r="R52" s="4">
        <f>Table1[[#This Row],[Died with COVID]]/Table1[[#This Row],[Died]]</f>
        <v>0.15587967183226983</v>
      </c>
    </row>
    <row r="53" spans="4:18" x14ac:dyDescent="0.25">
      <c r="D53" s="1">
        <v>44269</v>
      </c>
      <c r="E53" s="2">
        <v>297418</v>
      </c>
      <c r="F53" s="2">
        <v>290318</v>
      </c>
      <c r="G53" s="2">
        <v>272366</v>
      </c>
      <c r="H53" s="2">
        <f>Table1[[#This Row],[Total Vaccinated]]-G52</f>
        <v>4809</v>
      </c>
      <c r="I53" s="2">
        <f t="shared" si="0"/>
        <v>14</v>
      </c>
      <c r="J53" s="2">
        <f>Table1[[#This Row],['#]]^2</f>
        <v>196</v>
      </c>
      <c r="K53" s="2">
        <f>Table1[[#This Row],['#^2]]^3</f>
        <v>7529536</v>
      </c>
      <c r="L53" s="2">
        <f>Table1[[#This Row],[Residents]]-Table1[[#This Row],[Eligible]]</f>
        <v>7100</v>
      </c>
      <c r="M53" s="2">
        <v>2026</v>
      </c>
      <c r="N53" s="4">
        <f>Table1[[#This Row],[Died]]/Table1[[#This Row],[Residents]]</f>
        <v>6.8119616163110509E-3</v>
      </c>
      <c r="O53" s="2">
        <v>212</v>
      </c>
      <c r="P53" s="4">
        <f>Table1[[#This Row],[Died with COVID]]/Table1[[#This Row],[Ineligible]]</f>
        <v>2.9859154929577466E-2</v>
      </c>
      <c r="Q53" s="2">
        <f>Table1[[#This Row],[Died]]-$Q$4</f>
        <v>176.5</v>
      </c>
      <c r="R53" s="4">
        <f>Table1[[#This Row],[Died with COVID]]/Table1[[#This Row],[Died]]</f>
        <v>0.10463968410661402</v>
      </c>
    </row>
    <row r="54" spans="4:18" x14ac:dyDescent="0.25">
      <c r="D54" s="1">
        <v>44276</v>
      </c>
      <c r="E54" s="2">
        <v>298077</v>
      </c>
      <c r="F54" s="2">
        <v>292081</v>
      </c>
      <c r="G54" s="2">
        <v>273685</v>
      </c>
      <c r="H54" s="2">
        <f>Table1[[#This Row],[Total Vaccinated]]-G53</f>
        <v>1319</v>
      </c>
      <c r="I54" s="2">
        <f t="shared" si="0"/>
        <v>15</v>
      </c>
      <c r="J54" s="2">
        <f>Table1[[#This Row],['#]]^2</f>
        <v>225</v>
      </c>
      <c r="K54" s="2">
        <f>Table1[[#This Row],['#^2]]^3</f>
        <v>11390625</v>
      </c>
      <c r="L54" s="2">
        <f>Table1[[#This Row],[Residents]]-Table1[[#This Row],[Eligible]]</f>
        <v>5996</v>
      </c>
      <c r="M54" s="2">
        <v>2040</v>
      </c>
      <c r="N54" s="4">
        <f>Table1[[#This Row],[Died]]/Table1[[#This Row],[Residents]]</f>
        <v>6.8438692015821414E-3</v>
      </c>
      <c r="O54" s="2">
        <v>134</v>
      </c>
      <c r="P54" s="4">
        <f>Table1[[#This Row],[Died with COVID]]/Table1[[#This Row],[Ineligible]]</f>
        <v>2.2348232154769845E-2</v>
      </c>
      <c r="Q54" s="2">
        <f>Table1[[#This Row],[Died]]-$Q$4</f>
        <v>190.5</v>
      </c>
      <c r="R54" s="4">
        <f>Table1[[#This Row],[Died with COVID]]/Table1[[#This Row],[Died]]</f>
        <v>6.5686274509803924E-2</v>
      </c>
    </row>
    <row r="55" spans="4:18" x14ac:dyDescent="0.25">
      <c r="D55" s="1">
        <v>44283</v>
      </c>
      <c r="E55" s="2">
        <v>298720</v>
      </c>
      <c r="F55" s="2">
        <v>293886</v>
      </c>
      <c r="G55" s="2">
        <v>275641</v>
      </c>
      <c r="H55" s="2">
        <f>Table1[[#This Row],[Total Vaccinated]]-G54</f>
        <v>1956</v>
      </c>
      <c r="I55" s="2">
        <f t="shared" si="0"/>
        <v>16</v>
      </c>
      <c r="J55" s="2">
        <f>Table1[[#This Row],['#]]^2</f>
        <v>256</v>
      </c>
      <c r="K55" s="2">
        <f>Table1[[#This Row],['#^2]]^3</f>
        <v>16777216</v>
      </c>
      <c r="L55" s="2">
        <f>Table1[[#This Row],[Residents]]-Table1[[#This Row],[Eligible]]</f>
        <v>4834</v>
      </c>
      <c r="M55" s="2">
        <v>2034</v>
      </c>
      <c r="N55" s="4">
        <f>Table1[[#This Row],[Died]]/Table1[[#This Row],[Residents]]</f>
        <v>6.8090519550080345E-3</v>
      </c>
      <c r="O55" s="2">
        <v>127</v>
      </c>
      <c r="P55" s="4">
        <f>Table1[[#This Row],[Died with COVID]]/Table1[[#This Row],[Ineligible]]</f>
        <v>2.6272238311956971E-2</v>
      </c>
      <c r="Q55" s="2">
        <f>Table1[[#This Row],[Died]]-$Q$4</f>
        <v>184.5</v>
      </c>
      <c r="R55" s="4">
        <f>Table1[[#This Row],[Died with COVID]]/Table1[[#This Row],[Died]]</f>
        <v>6.2438544739429697E-2</v>
      </c>
    </row>
    <row r="56" spans="4:18" x14ac:dyDescent="0.25">
      <c r="D56" s="1">
        <v>44290</v>
      </c>
      <c r="E56" s="2">
        <v>298585</v>
      </c>
      <c r="F56" s="2">
        <v>294287</v>
      </c>
      <c r="G56" s="2">
        <v>277062</v>
      </c>
      <c r="H56" s="2">
        <f>Table1[[#This Row],[Total Vaccinated]]-G55</f>
        <v>1421</v>
      </c>
      <c r="I56" s="2">
        <f t="shared" si="0"/>
        <v>17</v>
      </c>
      <c r="J56" s="2">
        <f>Table1[[#This Row],['#]]^2</f>
        <v>289</v>
      </c>
      <c r="K56" s="2">
        <f>Table1[[#This Row],['#^2]]^3</f>
        <v>24137569</v>
      </c>
      <c r="L56" s="2">
        <f>Table1[[#This Row],[Residents]]-Table1[[#This Row],[Eligible]]</f>
        <v>4298</v>
      </c>
      <c r="M56" s="2">
        <v>1580</v>
      </c>
      <c r="N56" s="4">
        <f>Table1[[#This Row],[Died]]/Table1[[#This Row],[Residents]]</f>
        <v>5.2916255002763033E-3</v>
      </c>
      <c r="O56" s="2">
        <v>71</v>
      </c>
      <c r="P56" s="4">
        <f>Table1[[#This Row],[Died with COVID]]/Table1[[#This Row],[Ineligible]]</f>
        <v>1.6519311307584925E-2</v>
      </c>
      <c r="Q56" s="2">
        <f>Table1[[#This Row],[Died]]-$Q$4</f>
        <v>-269.5</v>
      </c>
      <c r="R56" s="4">
        <f>Table1[[#This Row],[Died with COVID]]/Table1[[#This Row],[Died]]</f>
        <v>4.493670886075949E-2</v>
      </c>
    </row>
  </sheetData>
  <sortState xmlns:xlrd2="http://schemas.microsoft.com/office/spreadsheetml/2017/richdata2" ref="S5:U42">
    <sortCondition descending="1" ref="S5:S42"/>
  </sortState>
  <phoneticPr fontId="3" type="noConversion"/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Supermoney</dc:creator>
  <cp:lastModifiedBy>Supermoney</cp:lastModifiedBy>
  <dcterms:created xsi:type="dcterms:W3CDTF">2021-04-10T15:52:02Z</dcterms:created>
  <dcterms:modified xsi:type="dcterms:W3CDTF">2021-04-10T17:02:14Z</dcterms:modified>
</cp:coreProperties>
</file>