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User\AppData\Local\Microsoft\Windows\INetCache\Content.Outlook\9OHNJW7I\"/>
    </mc:Choice>
  </mc:AlternateContent>
  <xr:revisionPtr revIDLastSave="0" documentId="13_ncr:1_{A6971EDC-237F-461D-92FC-63BFA4624665}" xr6:coauthVersionLast="40" xr6:coauthVersionMax="40" xr10:uidLastSave="{00000000-0000-0000-0000-000000000000}"/>
  <bookViews>
    <workbookView xWindow="0" yWindow="0" windowWidth="24000" windowHeight="9465" tabRatio="767" xr2:uid="{1C14729F-3798-4C05-8C32-A6B2AE20936F}"/>
  </bookViews>
  <sheets>
    <sheet name="Cover" sheetId="10" r:id="rId1"/>
    <sheet name="Version Control" sheetId="11" r:id="rId2"/>
    <sheet name="MF Abundance Sept 2018" sheetId="1" r:id="rId3"/>
    <sheet name="MF Biomass Sept 2018" sheetId="2" r:id="rId4"/>
    <sheet name="MF Measurements Sept 2018" sheetId="3" r:id="rId5"/>
    <sheet name="SWNR Abundance Sept 2018" sheetId="4" r:id="rId6"/>
    <sheet name="SWNR Biomass Sept 2018" sheetId="5" r:id="rId7"/>
    <sheet name="SWNR Measurements Sept 2018" sheetId="6" r:id="rId8"/>
    <sheet name="SFF Abundance Sept 2018" sheetId="7" r:id="rId9"/>
    <sheet name="SFF Biomass Sept 2018" sheetId="9" r:id="rId10"/>
    <sheet name="SFF Measurements Sept 2018" sheetId="8"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C17" i="9" l="1"/>
  <c r="BS17" i="9"/>
  <c r="BM17" i="9"/>
  <c r="BK17" i="9"/>
  <c r="BJ17" i="9"/>
  <c r="BA17" i="9"/>
  <c r="AX17" i="9"/>
  <c r="AR17" i="9"/>
  <c r="AO17" i="9"/>
  <c r="AJ17" i="9"/>
  <c r="AD17" i="9"/>
  <c r="X17" i="9"/>
  <c r="U17" i="9"/>
  <c r="O17" i="9"/>
  <c r="L17" i="9"/>
  <c r="E17" i="9"/>
  <c r="B17" i="9"/>
  <c r="CB16" i="9"/>
  <c r="BY16" i="9"/>
  <c r="BU16" i="9"/>
  <c r="BC16" i="9"/>
  <c r="AW16" i="9"/>
  <c r="AT16" i="9"/>
  <c r="AQ16" i="9"/>
  <c r="AL16" i="9"/>
  <c r="AJ16" i="9"/>
  <c r="AF16" i="9"/>
  <c r="AC16" i="9"/>
  <c r="W16" i="9"/>
  <c r="T16" i="9"/>
  <c r="N16" i="9"/>
  <c r="G16" i="9"/>
  <c r="D16" i="9"/>
  <c r="CB13" i="9"/>
  <c r="BQ13" i="9"/>
  <c r="AQ13" i="9"/>
  <c r="AL13" i="9"/>
  <c r="N13" i="9"/>
  <c r="AF12" i="9"/>
  <c r="N12" i="9"/>
  <c r="AW10" i="9"/>
  <c r="AF10" i="9"/>
  <c r="AD10" i="9"/>
  <c r="CC7" i="9"/>
  <c r="BS7" i="9"/>
  <c r="AX7" i="9"/>
  <c r="AU7" i="9"/>
  <c r="AG7" i="9"/>
  <c r="AD7" i="9"/>
  <c r="Y7" i="9"/>
  <c r="X7" i="9"/>
  <c r="U7" i="9"/>
  <c r="R7" i="9"/>
  <c r="P7" i="9"/>
  <c r="O7" i="9"/>
  <c r="K7" i="9"/>
  <c r="J7" i="9"/>
  <c r="I7" i="9"/>
  <c r="H7" i="9"/>
  <c r="F7" i="9"/>
  <c r="E7" i="9"/>
  <c r="C7" i="9"/>
  <c r="B7" i="9"/>
  <c r="BS6" i="9"/>
  <c r="BA6" i="9"/>
  <c r="AU6" i="9"/>
  <c r="AJ6" i="9"/>
  <c r="X6" i="9"/>
  <c r="L6" i="9"/>
  <c r="H6" i="9"/>
  <c r="AJ18" i="5" l="1"/>
  <c r="AG18" i="5"/>
  <c r="W18" i="5"/>
  <c r="AS17" i="5"/>
  <c r="AL17" i="5"/>
  <c r="AD17" i="5"/>
  <c r="Y17" i="5"/>
  <c r="P17" i="5"/>
  <c r="D17" i="5"/>
  <c r="AR14" i="5"/>
  <c r="AO14" i="5"/>
  <c r="AG14" i="5"/>
  <c r="AE14" i="5"/>
  <c r="AC14" i="5"/>
  <c r="AB14" i="5"/>
  <c r="W14" i="5"/>
  <c r="Q14" i="5"/>
  <c r="N14" i="5"/>
  <c r="H14" i="5"/>
  <c r="B14" i="5"/>
  <c r="AT13" i="5"/>
  <c r="AR13" i="5"/>
  <c r="AM13" i="5"/>
  <c r="AG13" i="5"/>
  <c r="Z13" i="5"/>
  <c r="W13" i="5"/>
  <c r="V13" i="5"/>
  <c r="U13" i="5"/>
  <c r="T13" i="5"/>
  <c r="S13" i="5"/>
  <c r="Q13" i="5"/>
  <c r="O13" i="5"/>
  <c r="N13" i="5"/>
  <c r="L13" i="5"/>
  <c r="I13" i="5"/>
  <c r="H13" i="5"/>
  <c r="F13" i="5"/>
  <c r="E13" i="5"/>
  <c r="C13" i="5"/>
  <c r="B13" i="5"/>
  <c r="P11" i="5"/>
  <c r="AR10" i="5"/>
  <c r="AO10" i="5"/>
  <c r="AM10" i="5"/>
  <c r="AK10" i="5"/>
  <c r="AG10" i="5"/>
  <c r="AA10" i="5"/>
  <c r="W10" i="5"/>
  <c r="T10" i="5"/>
  <c r="R10" i="5"/>
  <c r="Q10" i="5"/>
  <c r="L10" i="5"/>
  <c r="K10" i="5"/>
  <c r="H10" i="5"/>
  <c r="AT9" i="5"/>
  <c r="AT8" i="5"/>
  <c r="AM8" i="5"/>
  <c r="AG8" i="5"/>
  <c r="AE8" i="5"/>
  <c r="Z8" i="5"/>
  <c r="W8" i="5"/>
  <c r="T8" i="5"/>
  <c r="K8" i="5"/>
  <c r="H8" i="5"/>
  <c r="E8" i="5"/>
  <c r="AJ6" i="5"/>
  <c r="AG6" i="5"/>
  <c r="AG2" i="5"/>
  <c r="K17" i="2" l="1"/>
  <c r="H17" i="2"/>
  <c r="B17" i="2"/>
  <c r="AN16" i="2"/>
  <c r="AB16" i="2"/>
  <c r="Y16" i="2"/>
  <c r="V16" i="2"/>
  <c r="S16" i="2"/>
  <c r="P16" i="2"/>
  <c r="O16" i="2"/>
  <c r="D16" i="2"/>
  <c r="Z13" i="2"/>
  <c r="X13" i="2"/>
  <c r="W13" i="2"/>
  <c r="U13" i="2"/>
  <c r="T13" i="2"/>
  <c r="Q13" i="2"/>
  <c r="O13" i="2"/>
  <c r="N13" i="2"/>
  <c r="K13" i="2"/>
  <c r="H13" i="2"/>
  <c r="C13" i="2"/>
  <c r="B13" i="2"/>
  <c r="AN12" i="2"/>
  <c r="B12" i="2"/>
  <c r="P11" i="2"/>
  <c r="AN9" i="2"/>
  <c r="AB9" i="2"/>
  <c r="Z9" i="2"/>
  <c r="Y9" i="2"/>
  <c r="V9" i="2"/>
  <c r="S9" i="2"/>
  <c r="J9" i="2"/>
  <c r="D9" i="2"/>
  <c r="W5" i="2"/>
  <c r="T5" i="2"/>
  <c r="U4" i="2"/>
  <c r="T4" i="2"/>
  <c r="K4" i="2"/>
  <c r="H4" i="2"/>
  <c r="B4" i="2"/>
  <c r="K17" i="1"/>
  <c r="H17" i="1"/>
  <c r="B17" i="1"/>
  <c r="AB16" i="1"/>
  <c r="Y16" i="1"/>
  <c r="S16" i="1"/>
  <c r="P16" i="1"/>
  <c r="O16" i="1"/>
  <c r="D16" i="1"/>
  <c r="Z13" i="1"/>
  <c r="X13" i="1"/>
  <c r="W13" i="1"/>
  <c r="T13" i="1"/>
  <c r="Q13" i="1"/>
  <c r="O13" i="1"/>
  <c r="N13" i="1"/>
  <c r="K13" i="1"/>
  <c r="H13" i="1"/>
  <c r="C13" i="1"/>
  <c r="B13" i="1"/>
  <c r="B12" i="1"/>
  <c r="P11" i="1"/>
  <c r="AB9" i="1"/>
  <c r="Z9" i="1"/>
  <c r="Y9" i="1"/>
  <c r="S9" i="1"/>
  <c r="J9" i="1"/>
  <c r="D9" i="1"/>
  <c r="T5" i="1"/>
  <c r="U4" i="1"/>
  <c r="T4" i="1"/>
  <c r="N4" i="1"/>
  <c r="K4" i="1"/>
  <c r="H4" i="1"/>
  <c r="B4" i="1"/>
  <c r="W3" i="1"/>
</calcChain>
</file>

<file path=xl/sharedStrings.xml><?xml version="1.0" encoding="utf-8"?>
<sst xmlns="http://schemas.openxmlformats.org/spreadsheetml/2006/main" count="1420" uniqueCount="194">
  <si>
    <t>Eco Marine Consultants Limited</t>
  </si>
  <si>
    <t>Unit 1C Timsbury Workshop Estate</t>
  </si>
  <si>
    <t>Timsbury, Bath</t>
  </si>
  <si>
    <t>BA2 0HQ</t>
  </si>
  <si>
    <t>Tel: 01761 472913</t>
  </si>
  <si>
    <t>email: info@ecomarineconsultants.co.uk</t>
  </si>
  <si>
    <t>web: www.ecomarineconsultants.co.uk</t>
  </si>
  <si>
    <t>Document Title:</t>
  </si>
  <si>
    <t>Project:</t>
  </si>
  <si>
    <t>Client Name:</t>
  </si>
  <si>
    <t>London Gateway Port</t>
  </si>
  <si>
    <t>Client Contact Details:</t>
  </si>
  <si>
    <t>Tom Coulter</t>
  </si>
  <si>
    <t>David Alexander</t>
  </si>
  <si>
    <t>Prepared By:</t>
  </si>
  <si>
    <t>David Alexander/Elena Maher</t>
  </si>
  <si>
    <t>Checked By:</t>
  </si>
  <si>
    <t>Elena Maher</t>
  </si>
  <si>
    <t>Authorised By:</t>
  </si>
  <si>
    <t>Issued By:</t>
  </si>
  <si>
    <t>Issue Date:</t>
  </si>
  <si>
    <t>Notes:</t>
  </si>
  <si>
    <t>Version Control:</t>
  </si>
  <si>
    <t>Version</t>
  </si>
  <si>
    <t>Date</t>
  </si>
  <si>
    <t>Author</t>
  </si>
  <si>
    <t>Reason/Comments</t>
  </si>
  <si>
    <t>0.1</t>
  </si>
  <si>
    <t>DA</t>
  </si>
  <si>
    <t>London Gateway Intertidal (MF/SWNR/SFF)</t>
  </si>
  <si>
    <t>17/01/19</t>
  </si>
  <si>
    <t>Issued to Bournemouth University as part of the bird food resources study</t>
  </si>
  <si>
    <t>Taxon Name</t>
  </si>
  <si>
    <t>01 TC</t>
  </si>
  <si>
    <t>01 BC</t>
  </si>
  <si>
    <t>1 A</t>
  </si>
  <si>
    <t>02 TC</t>
  </si>
  <si>
    <t>02 BC</t>
  </si>
  <si>
    <t>2 A</t>
  </si>
  <si>
    <t>03 TC</t>
  </si>
  <si>
    <t>03 BC</t>
  </si>
  <si>
    <t>03 A</t>
  </si>
  <si>
    <t>04 TC</t>
  </si>
  <si>
    <t>04 BC</t>
  </si>
  <si>
    <t>04 A</t>
  </si>
  <si>
    <t>05 TC</t>
  </si>
  <si>
    <t>05 BC</t>
  </si>
  <si>
    <t>05 A</t>
  </si>
  <si>
    <t>06 TC</t>
  </si>
  <si>
    <t>06 BC</t>
  </si>
  <si>
    <t>06 A</t>
  </si>
  <si>
    <t>07 TC</t>
  </si>
  <si>
    <t>07 BC</t>
  </si>
  <si>
    <t>07 A</t>
  </si>
  <si>
    <t>08 TC</t>
  </si>
  <si>
    <t>08 BC</t>
  </si>
  <si>
    <t>08 A</t>
  </si>
  <si>
    <t>09 TC</t>
  </si>
  <si>
    <t>09 BC</t>
  </si>
  <si>
    <t>09 A</t>
  </si>
  <si>
    <t>10 TC</t>
  </si>
  <si>
    <t>10 BC</t>
  </si>
  <si>
    <t>10 A</t>
  </si>
  <si>
    <t>11 TC</t>
  </si>
  <si>
    <t>11 BC</t>
  </si>
  <si>
    <t>11 A</t>
  </si>
  <si>
    <t>12 TC</t>
  </si>
  <si>
    <t>12 BC</t>
  </si>
  <si>
    <t>12 A</t>
  </si>
  <si>
    <t>13 TC</t>
  </si>
  <si>
    <t>13 BC</t>
  </si>
  <si>
    <t>13 A</t>
  </si>
  <si>
    <t>14 TC</t>
  </si>
  <si>
    <t>14 BC</t>
  </si>
  <si>
    <t>14 A</t>
  </si>
  <si>
    <t>15 TC</t>
  </si>
  <si>
    <t>15 BC</t>
  </si>
  <si>
    <t>15 A</t>
  </si>
  <si>
    <t>16 TC</t>
  </si>
  <si>
    <t>16 BC</t>
  </si>
  <si>
    <t>16 A</t>
  </si>
  <si>
    <t>17 TC</t>
  </si>
  <si>
    <t>17 BC</t>
  </si>
  <si>
    <t>18 TC</t>
  </si>
  <si>
    <t>18 BC</t>
  </si>
  <si>
    <t>18 A</t>
  </si>
  <si>
    <t>19 TC</t>
  </si>
  <si>
    <t>19 BC</t>
  </si>
  <si>
    <t>19 A</t>
  </si>
  <si>
    <t>20 TC</t>
  </si>
  <si>
    <t>20 BC</t>
  </si>
  <si>
    <t>20 A</t>
  </si>
  <si>
    <t>21 TC</t>
  </si>
  <si>
    <t>21 BC</t>
  </si>
  <si>
    <t>21 A</t>
  </si>
  <si>
    <t>22 TC</t>
  </si>
  <si>
    <t>22 BC</t>
  </si>
  <si>
    <t>22 A</t>
  </si>
  <si>
    <t>23 TC</t>
  </si>
  <si>
    <t>23 BC</t>
  </si>
  <si>
    <t>23 A</t>
  </si>
  <si>
    <t>24 TC</t>
  </si>
  <si>
    <t>24 BC</t>
  </si>
  <si>
    <t>24 A</t>
  </si>
  <si>
    <t>25 TC</t>
  </si>
  <si>
    <t>25 BC</t>
  </si>
  <si>
    <t>25 A</t>
  </si>
  <si>
    <t>26 TC</t>
  </si>
  <si>
    <t>26 BC</t>
  </si>
  <si>
    <t>26 A</t>
  </si>
  <si>
    <t>27 TC</t>
  </si>
  <si>
    <t>27 BC</t>
  </si>
  <si>
    <t>27 A</t>
  </si>
  <si>
    <t>28 TC</t>
  </si>
  <si>
    <t>28 BC</t>
  </si>
  <si>
    <t>28 A</t>
  </si>
  <si>
    <t>29 TC</t>
  </si>
  <si>
    <t>30 TC</t>
  </si>
  <si>
    <t>30 BC</t>
  </si>
  <si>
    <t>30 A</t>
  </si>
  <si>
    <t>31 TC</t>
  </si>
  <si>
    <t>31 BC</t>
  </si>
  <si>
    <t>31 A</t>
  </si>
  <si>
    <t>32 TC</t>
  </si>
  <si>
    <t>32 BC</t>
  </si>
  <si>
    <t>32 A</t>
  </si>
  <si>
    <t>33 TC</t>
  </si>
  <si>
    <t>33 BC</t>
  </si>
  <si>
    <t>33 A</t>
  </si>
  <si>
    <t>Abra (juv)</t>
  </si>
  <si>
    <t>Capitellidae</t>
  </si>
  <si>
    <t>Cirratulidae</t>
  </si>
  <si>
    <t>Corophiidae</t>
  </si>
  <si>
    <t>Crangon crangon</t>
  </si>
  <si>
    <t>Cyathura carinata</t>
  </si>
  <si>
    <t>Hydrobiidae</t>
  </si>
  <si>
    <t>Macoma balthica</t>
  </si>
  <si>
    <t>NEMATODA</t>
  </si>
  <si>
    <t>Nephtyidae</t>
  </si>
  <si>
    <t>Nereididae</t>
  </si>
  <si>
    <t>Oligochaeta</t>
  </si>
  <si>
    <t>Phyllodocidae</t>
  </si>
  <si>
    <t>Sabellidae</t>
  </si>
  <si>
    <t>Scrobicularia plana</t>
  </si>
  <si>
    <t>Spionidae</t>
  </si>
  <si>
    <t>01 A</t>
  </si>
  <si>
    <t>02 A</t>
  </si>
  <si>
    <t>11TC</t>
  </si>
  <si>
    <t>11BC</t>
  </si>
  <si>
    <t>14TC</t>
  </si>
  <si>
    <t>Nematoda</t>
  </si>
  <si>
    <t>Abra juv.</t>
  </si>
  <si>
    <t>Cappitellidae</t>
  </si>
  <si>
    <t>0 - 4.99</t>
  </si>
  <si>
    <t>5 - 9.99</t>
  </si>
  <si>
    <t>10 - 14.99</t>
  </si>
  <si>
    <t>15 - 19.99</t>
  </si>
  <si>
    <t>20 - 24.99</t>
  </si>
  <si>
    <t>25 - 29.99</t>
  </si>
  <si>
    <t>30 - 34.99</t>
  </si>
  <si>
    <t>35 - 39.99</t>
  </si>
  <si>
    <t>40 - 44.99</t>
  </si>
  <si>
    <t>45 - 49.99</t>
  </si>
  <si>
    <t>50 - 54.99</t>
  </si>
  <si>
    <t>55 - 59.99</t>
  </si>
  <si>
    <t>60 - 64.99</t>
  </si>
  <si>
    <t>65 - 69.99</t>
  </si>
  <si>
    <t>70 - 74.99</t>
  </si>
  <si>
    <t>75 - 79.99</t>
  </si>
  <si>
    <t>80 - 84.99</t>
  </si>
  <si>
    <t>85 - 89.99</t>
  </si>
  <si>
    <t>90 - 94.99</t>
  </si>
  <si>
    <t>95 - 99.99</t>
  </si>
  <si>
    <t>100 - 104.99</t>
  </si>
  <si>
    <t>105 - 109.99</t>
  </si>
  <si>
    <t>110 - 114.99</t>
  </si>
  <si>
    <t>115 - 119.99</t>
  </si>
  <si>
    <t>120 - 124.99</t>
  </si>
  <si>
    <t>125 - 129.99</t>
  </si>
  <si>
    <t>130 - 134.99</t>
  </si>
  <si>
    <t>135 - 139.99</t>
  </si>
  <si>
    <t>140 - 144.99</t>
  </si>
  <si>
    <t>145 - 149.99</t>
  </si>
  <si>
    <t>150+</t>
  </si>
  <si>
    <t>Size Class</t>
  </si>
  <si>
    <r>
      <t>Data presented are from the whole of Stanford Wharf Nature Reserve (SWNR) and Salt Fleet Flats (SFF). Data for Mucking Flats (MF) are clipped to just the area defined as North Mucking following the discussions at the December 2018 EAG meeting. Data are shown for all fractions recovered: 'TC' = top core/first 5cm of sediment; 'BC' = bottom core/sediment from 5-11cm deep; 'A' = 0.1m</t>
    </r>
    <r>
      <rPr>
        <vertAlign val="superscript"/>
        <sz val="10"/>
        <color theme="1"/>
        <rFont val="Calibri"/>
        <family val="2"/>
        <scheme val="minor"/>
      </rPr>
      <t>2</t>
    </r>
    <r>
      <rPr>
        <sz val="10"/>
        <color theme="1"/>
        <rFont val="Calibri"/>
        <family val="2"/>
        <scheme val="minor"/>
      </rPr>
      <t xml:space="preserve"> Day grab equivalent. Where no fraction exists in the data samples were not obtained. TC and BC fractions sieved over 0.5mm mesh, A samples sieved over 5mm mesh. Core samples collected using a 6cm diameter corer. Abundance data are expressed as counts of individuals per sample, biomass data as grams blotted wet weight and measurements in mm. </t>
    </r>
  </si>
  <si>
    <t>Abra tenuis</t>
  </si>
  <si>
    <t>Annelida (juv)</t>
  </si>
  <si>
    <t>Cyathura carnata</t>
  </si>
  <si>
    <t>-</t>
  </si>
  <si>
    <t>Brachyura (juv)</t>
  </si>
  <si>
    <t>Kurtiella bidentata</t>
  </si>
  <si>
    <t>Abra Juv</t>
  </si>
  <si>
    <t>September 2018 London Gateway Intertidal Faunal Abundance, Biomass and Measurement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</si>
</sst>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theme="1"/>
      <name val="Arial"/>
      <family val="2"/>
    </font>
    <font>
      <sz val="10"/>
      <color indexed="8"/>
      <name val="Arial"/>
      <family val="2"/>
    </font>
    <font>
      <sz val="11"/>
      <color indexed="8"/>
      <name val="Calibri"/>
      <family val="2"/>
    </font>
    <font>
      <sz val="12"/>
      <color rgb="FF000000"/>
      <name val="Calibri"/>
      <family val="2"/>
      <scheme val="minor"/>
    </font>
    <font>
      <sz val="10"/>
      <color theme="1"/>
      <name val="Calibri"/>
      <family val="2"/>
      <scheme val="minor"/>
    </font>
    <font>
      <vertAlign val="superscript"/>
      <sz val="10"/>
      <color theme="1"/>
      <name val="Calibri"/>
      <family val="2"/>
      <scheme val="minor"/>
    </font>
    <font>
      <sz val="12"/>
      <color theme="1"/>
      <name val="Calibri"/>
      <family val="2"/>
      <scheme val="minor"/>
    </font>
    <font>
      <sz val="12"/>
      <name val="Calibri"/>
      <family val="2"/>
      <scheme val="minor"/>
    </font>
    <font>
      <sz val="12"/>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22"/>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3" fillId="0" borderId="0"/>
  </cellStyleXfs>
  <cellXfs count="113">
    <xf numFmtId="0" fontId="0" fillId="0" borderId="0" xfId="0"/>
    <xf numFmtId="0" fontId="0" fillId="2" borderId="0" xfId="0" applyFill="1"/>
    <xf numFmtId="49" fontId="1" fillId="3" borderId="10"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49" fontId="2" fillId="2" borderId="10" xfId="0" applyNumberFormat="1" applyFont="1" applyFill="1" applyBorder="1"/>
    <xf numFmtId="49" fontId="2" fillId="2" borderId="11" xfId="0" applyNumberFormat="1" applyFont="1" applyFill="1" applyBorder="1" applyAlignment="1">
      <alignment horizontal="center"/>
    </xf>
    <xf numFmtId="49" fontId="2" fillId="2" borderId="12" xfId="0" applyNumberFormat="1" applyFont="1" applyFill="1" applyBorder="1" applyAlignment="1">
      <alignment horizontal="center"/>
    </xf>
    <xf numFmtId="49" fontId="2" fillId="2" borderId="13" xfId="0" applyNumberFormat="1" applyFont="1" applyFill="1" applyBorder="1" applyAlignment="1">
      <alignment horizontal="center"/>
    </xf>
    <xf numFmtId="0" fontId="0" fillId="2" borderId="0" xfId="0" applyFill="1" applyBorder="1"/>
    <xf numFmtId="0" fontId="1" fillId="2" borderId="0" xfId="0" applyFont="1" applyFill="1" applyBorder="1"/>
    <xf numFmtId="49" fontId="1" fillId="2" borderId="0" xfId="0" applyNumberFormat="1" applyFont="1" applyFill="1" applyBorder="1"/>
    <xf numFmtId="49" fontId="0" fillId="2" borderId="0" xfId="0" applyNumberFormat="1" applyFill="1" applyBorder="1"/>
    <xf numFmtId="0" fontId="0" fillId="2" borderId="14" xfId="0" applyFill="1" applyBorder="1"/>
    <xf numFmtId="49" fontId="1" fillId="3" borderId="11" xfId="0" applyNumberFormat="1" applyFont="1" applyFill="1" applyBorder="1" applyAlignment="1">
      <alignment horizontal="left" vertical="center"/>
    </xf>
    <xf numFmtId="49" fontId="1" fillId="3" borderId="12" xfId="0" applyNumberFormat="1" applyFont="1" applyFill="1" applyBorder="1" applyAlignment="1">
      <alignment horizontal="left" vertical="center"/>
    </xf>
    <xf numFmtId="49" fontId="1" fillId="3" borderId="13" xfId="0" applyNumberFormat="1" applyFont="1" applyFill="1" applyBorder="1" applyAlignment="1">
      <alignment horizontal="left" vertical="center"/>
    </xf>
    <xf numFmtId="0" fontId="0" fillId="5" borderId="0" xfId="0" applyFill="1"/>
    <xf numFmtId="49" fontId="4" fillId="6" borderId="10" xfId="1" applyNumberFormat="1" applyFont="1" applyFill="1" applyBorder="1" applyAlignment="1">
      <alignment horizontal="center" vertical="center"/>
    </xf>
    <xf numFmtId="49" fontId="4" fillId="6" borderId="18" xfId="1" applyNumberFormat="1" applyFont="1" applyFill="1" applyBorder="1" applyAlignment="1">
      <alignment horizontal="center" vertical="center"/>
    </xf>
    <xf numFmtId="49" fontId="4" fillId="6" borderId="19" xfId="1" applyNumberFormat="1" applyFont="1" applyFill="1" applyBorder="1" applyAlignment="1">
      <alignment horizontal="center" vertical="center"/>
    </xf>
    <xf numFmtId="0" fontId="0" fillId="4" borderId="10" xfId="0" applyFill="1" applyBorder="1"/>
    <xf numFmtId="0" fontId="0" fillId="0" borderId="5" xfId="0" applyBorder="1"/>
    <xf numFmtId="0" fontId="4" fillId="0" borderId="10" xfId="1" applyFont="1" applyFill="1" applyBorder="1" applyAlignment="1">
      <alignment vertical="center" wrapText="1"/>
    </xf>
    <xf numFmtId="0" fontId="4" fillId="0" borderId="10" xfId="1" applyNumberFormat="1" applyFont="1" applyFill="1" applyBorder="1" applyAlignment="1">
      <alignment vertical="center" wrapText="1"/>
    </xf>
    <xf numFmtId="0" fontId="4" fillId="0" borderId="11" xfId="1" applyFont="1" applyFill="1" applyBorder="1" applyAlignment="1">
      <alignment vertical="center" wrapText="1"/>
    </xf>
    <xf numFmtId="0" fontId="0" fillId="0" borderId="10" xfId="0" applyBorder="1"/>
    <xf numFmtId="0" fontId="4" fillId="0" borderId="11" xfId="1" applyNumberFormat="1" applyFont="1" applyFill="1" applyBorder="1" applyAlignment="1">
      <alignment vertical="center" wrapText="1"/>
    </xf>
    <xf numFmtId="0" fontId="0" fillId="0" borderId="0" xfId="0" applyBorder="1"/>
    <xf numFmtId="0" fontId="4" fillId="0" borderId="12" xfId="1" applyFont="1" applyFill="1" applyBorder="1" applyAlignment="1">
      <alignment vertical="center" wrapText="1"/>
    </xf>
    <xf numFmtId="0" fontId="0" fillId="0" borderId="10" xfId="0" applyFill="1" applyBorder="1"/>
    <xf numFmtId="0" fontId="0" fillId="0" borderId="11" xfId="0" applyBorder="1"/>
    <xf numFmtId="49" fontId="4" fillId="6" borderId="20" xfId="1" applyNumberFormat="1" applyFont="1" applyFill="1" applyBorder="1" applyAlignment="1">
      <alignment horizontal="center" vertical="center"/>
    </xf>
    <xf numFmtId="49" fontId="4" fillId="6" borderId="21" xfId="1" applyNumberFormat="1" applyFont="1" applyFill="1" applyBorder="1" applyAlignment="1">
      <alignment horizontal="center" vertical="center"/>
    </xf>
    <xf numFmtId="49" fontId="4" fillId="6" borderId="22" xfId="1" applyNumberFormat="1" applyFont="1" applyFill="1" applyBorder="1" applyAlignment="1">
      <alignment horizontal="center" vertical="center"/>
    </xf>
    <xf numFmtId="0" fontId="0" fillId="4" borderId="23" xfId="0" applyFill="1" applyBorder="1"/>
    <xf numFmtId="0" fontId="3" fillId="0" borderId="10" xfId="1" applyBorder="1"/>
    <xf numFmtId="49" fontId="0" fillId="0" borderId="0" xfId="0" applyNumberFormat="1"/>
    <xf numFmtId="0" fontId="0" fillId="0" borderId="10" xfId="0" applyBorder="1" applyAlignment="1">
      <alignment horizontal="center"/>
    </xf>
    <xf numFmtId="0" fontId="0" fillId="0" borderId="10" xfId="0" applyBorder="1" applyAlignment="1">
      <alignment horizontal="center" vertical="center"/>
    </xf>
    <xf numFmtId="0" fontId="0" fillId="0" borderId="0" xfId="0" applyAlignment="1">
      <alignment horizontal="center"/>
    </xf>
    <xf numFmtId="0" fontId="5" fillId="0" borderId="10" xfId="0" applyFont="1" applyBorder="1"/>
    <xf numFmtId="0" fontId="0" fillId="0" borderId="0" xfId="0" applyAlignment="1">
      <alignment horizontal="center" vertical="center"/>
    </xf>
    <xf numFmtId="0" fontId="0" fillId="0" borderId="0" xfId="0" applyBorder="1" applyAlignment="1">
      <alignment horizontal="center"/>
    </xf>
    <xf numFmtId="49" fontId="5" fillId="3" borderId="10" xfId="0" applyNumberFormat="1" applyFont="1" applyFill="1" applyBorder="1"/>
    <xf numFmtId="49" fontId="0" fillId="3" borderId="10" xfId="0" applyNumberFormat="1" applyFill="1" applyBorder="1" applyAlignment="1">
      <alignment horizontal="center"/>
    </xf>
    <xf numFmtId="49" fontId="0" fillId="3" borderId="10" xfId="0" applyNumberFormat="1" applyFill="1" applyBorder="1" applyAlignment="1">
      <alignment horizontal="center" vertical="center"/>
    </xf>
    <xf numFmtId="0" fontId="5" fillId="5" borderId="10" xfId="0" applyFont="1" applyFill="1" applyBorder="1" applyAlignment="1">
      <alignment horizontal="left"/>
    </xf>
    <xf numFmtId="0" fontId="0" fillId="5" borderId="10" xfId="0" applyFill="1" applyBorder="1" applyAlignment="1">
      <alignment horizontal="center"/>
    </xf>
    <xf numFmtId="0" fontId="4" fillId="5" borderId="10" xfId="1" applyFont="1" applyFill="1" applyBorder="1" applyAlignment="1">
      <alignment horizontal="center" vertical="center" wrapText="1"/>
    </xf>
    <xf numFmtId="0" fontId="0" fillId="5" borderId="10" xfId="0" applyFill="1" applyBorder="1" applyAlignment="1">
      <alignment horizontal="center" vertical="center"/>
    </xf>
    <xf numFmtId="49" fontId="4" fillId="6" borderId="15" xfId="1" applyNumberFormat="1" applyFont="1" applyFill="1" applyBorder="1" applyAlignment="1">
      <alignment horizontal="center" vertical="center"/>
    </xf>
    <xf numFmtId="0" fontId="4" fillId="0" borderId="24" xfId="1" applyFont="1" applyFill="1" applyBorder="1" applyAlignment="1">
      <alignment vertical="center" wrapText="1"/>
    </xf>
    <xf numFmtId="0" fontId="0" fillId="3" borderId="10" xfId="0" applyFill="1" applyBorder="1"/>
    <xf numFmtId="0" fontId="0" fillId="5" borderId="10" xfId="0" applyFill="1" applyBorder="1"/>
    <xf numFmtId="49" fontId="4" fillId="3" borderId="10" xfId="1" applyNumberFormat="1" applyFont="1" applyFill="1" applyBorder="1" applyAlignment="1">
      <alignment horizontal="center" vertical="center"/>
    </xf>
    <xf numFmtId="49" fontId="8" fillId="0" borderId="0" xfId="0" applyNumberFormat="1" applyFont="1"/>
    <xf numFmtId="0" fontId="9" fillId="0" borderId="10" xfId="0" applyFont="1" applyBorder="1"/>
    <xf numFmtId="0" fontId="10" fillId="0" borderId="10" xfId="1" applyFont="1" applyFill="1" applyBorder="1" applyAlignment="1">
      <alignment vertical="center" wrapText="1"/>
    </xf>
    <xf numFmtId="0" fontId="8" fillId="0" borderId="10" xfId="0" applyFont="1" applyBorder="1"/>
    <xf numFmtId="0" fontId="8" fillId="0" borderId="0" xfId="0" applyFont="1"/>
    <xf numFmtId="0" fontId="5" fillId="5" borderId="10" xfId="0" applyFont="1" applyFill="1" applyBorder="1"/>
    <xf numFmtId="0" fontId="9" fillId="5" borderId="10" xfId="0" applyFont="1" applyFill="1" applyBorder="1"/>
    <xf numFmtId="0" fontId="9" fillId="5" borderId="10" xfId="0" applyFont="1" applyFill="1" applyBorder="1" applyAlignment="1">
      <alignment horizontal="left"/>
    </xf>
    <xf numFmtId="0" fontId="10" fillId="5" borderId="10" xfId="1" applyFont="1" applyFill="1" applyBorder="1" applyAlignment="1">
      <alignment vertical="center" wrapText="1"/>
    </xf>
    <xf numFmtId="0" fontId="8" fillId="5" borderId="10" xfId="0" applyFont="1" applyFill="1" applyBorder="1"/>
    <xf numFmtId="0" fontId="5" fillId="3" borderId="10" xfId="0" applyFont="1" applyFill="1" applyBorder="1"/>
    <xf numFmtId="49" fontId="8" fillId="3" borderId="10" xfId="0" applyNumberFormat="1" applyFont="1" applyFill="1" applyBorder="1"/>
    <xf numFmtId="49" fontId="0" fillId="0" borderId="0" xfId="0" applyNumberFormat="1" applyFill="1"/>
    <xf numFmtId="0" fontId="0" fillId="0" borderId="0" xfId="0" applyFill="1"/>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 fillId="2" borderId="0" xfId="0" applyFont="1" applyFill="1" applyBorder="1" applyAlignment="1">
      <alignment horizontal="left"/>
    </xf>
    <xf numFmtId="14" fontId="0" fillId="2" borderId="1" xfId="0" applyNumberFormat="1" applyFill="1" applyBorder="1" applyAlignment="1">
      <alignment horizontal="center"/>
    </xf>
    <xf numFmtId="0" fontId="1" fillId="2" borderId="0" xfId="0" applyFont="1" applyFill="1" applyBorder="1" applyAlignment="1">
      <alignment horizontal="left" vertical="center" wrapText="1"/>
    </xf>
    <xf numFmtId="0" fontId="0" fillId="2" borderId="0" xfId="0" applyFill="1" applyBorder="1" applyAlignment="1">
      <alignment horizontal="center"/>
    </xf>
    <xf numFmtId="0" fontId="1" fillId="2" borderId="0" xfId="0" applyFont="1" applyFill="1" applyBorder="1" applyAlignment="1">
      <alignment horizontal="left" vertical="center"/>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49" fontId="0" fillId="3" borderId="10" xfId="0" applyNumberFormat="1" applyFill="1" applyBorder="1" applyAlignment="1">
      <alignment horizontal="center"/>
    </xf>
    <xf numFmtId="49" fontId="0" fillId="3" borderId="11" xfId="0" applyNumberFormat="1" applyFill="1" applyBorder="1" applyAlignment="1">
      <alignment horizontal="center"/>
    </xf>
    <xf numFmtId="49" fontId="0" fillId="3" borderId="12" xfId="0" applyNumberFormat="1" applyFill="1" applyBorder="1" applyAlignment="1">
      <alignment horizontal="center"/>
    </xf>
    <xf numFmtId="49" fontId="0" fillId="3" borderId="13" xfId="0" applyNumberFormat="1"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49" fontId="8" fillId="3" borderId="11" xfId="0" applyNumberFormat="1" applyFont="1" applyFill="1" applyBorder="1" applyAlignment="1">
      <alignment horizontal="center"/>
    </xf>
    <xf numFmtId="49" fontId="8" fillId="3" borderId="13" xfId="0" applyNumberFormat="1" applyFont="1" applyFill="1" applyBorder="1" applyAlignment="1">
      <alignment horizontal="center"/>
    </xf>
    <xf numFmtId="49" fontId="8" fillId="3" borderId="12"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2" xfId="0" applyNumberFormat="1" applyFont="1" applyFill="1" applyBorder="1" applyAlignment="1">
      <alignment horizontal="center"/>
    </xf>
    <xf numFmtId="49" fontId="5" fillId="3" borderId="13" xfId="0" applyNumberFormat="1" applyFont="1" applyFill="1" applyBorder="1" applyAlignment="1">
      <alignment horizontal="center"/>
    </xf>
    <xf numFmtId="0" fontId="8" fillId="3" borderId="11" xfId="0" applyFont="1" applyFill="1" applyBorder="1" applyAlignment="1">
      <alignment horizontal="center"/>
    </xf>
    <xf numFmtId="0" fontId="8" fillId="3" borderId="12" xfId="0" applyFont="1" applyFill="1" applyBorder="1" applyAlignment="1">
      <alignment horizontal="center"/>
    </xf>
    <xf numFmtId="0" fontId="8" fillId="3" borderId="13" xfId="0"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49" fontId="0" fillId="2" borderId="10" xfId="0" applyNumberFormat="1" applyFont="1" applyFill="1" applyBorder="1" applyAlignment="1">
      <alignment horizontal="left" vertical="center"/>
    </xf>
    <xf numFmtId="49" fontId="0" fillId="2" borderId="10" xfId="0" applyNumberFormat="1" applyFont="1" applyFill="1" applyBorder="1" applyAlignment="1">
      <alignment vertical="center"/>
    </xf>
    <xf numFmtId="49" fontId="0" fillId="2" borderId="11" xfId="0" applyNumberFormat="1" applyFont="1" applyFill="1" applyBorder="1" applyAlignment="1">
      <alignment horizontal="center" vertical="center" wrapText="1"/>
    </xf>
    <xf numFmtId="49" fontId="0" fillId="2" borderId="12" xfId="0" applyNumberFormat="1" applyFont="1" applyFill="1" applyBorder="1" applyAlignment="1">
      <alignment horizontal="center" vertical="center" wrapText="1"/>
    </xf>
    <xf numFmtId="49" fontId="0" fillId="2" borderId="13" xfId="0" applyNumberFormat="1" applyFont="1" applyFill="1" applyBorder="1" applyAlignment="1">
      <alignment horizontal="center" vertical="center" wrapText="1"/>
    </xf>
  </cellXfs>
  <cellStyles count="2">
    <cellStyle name="Normal" xfId="0" builtinId="0"/>
    <cellStyle name="Normal 2" xfId="1" xr:uid="{D3D52DA4-1C6D-45BC-B1DB-92BCC4C626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123825</xdr:rowOff>
    </xdr:from>
    <xdr:to>
      <xdr:col>6</xdr:col>
      <xdr:colOff>342900</xdr:colOff>
      <xdr:row>8</xdr:row>
      <xdr:rowOff>20411</xdr:rowOff>
    </xdr:to>
    <xdr:pic>
      <xdr:nvPicPr>
        <xdr:cNvPr id="2" name="Picture 1">
          <a:extLst>
            <a:ext uri="{FF2B5EF4-FFF2-40B4-BE49-F238E27FC236}">
              <a16:creationId xmlns:a16="http://schemas.microsoft.com/office/drawing/2014/main" id="{71AFB08E-851A-4767-B3DA-2D2BABD626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 y="123825"/>
          <a:ext cx="2743200" cy="142058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85D4F-EE9B-4F08-A6E4-1CD6C63A26A9}">
  <dimension ref="A1:I47"/>
  <sheetViews>
    <sheetView tabSelected="1" zoomScaleNormal="100" workbookViewId="0">
      <selection activeCell="D17" sqref="D17:H17"/>
    </sheetView>
  </sheetViews>
  <sheetFormatPr defaultRowHeight="15" x14ac:dyDescent="0.25"/>
  <cols>
    <col min="1" max="16384" width="9.140625" style="16"/>
  </cols>
  <sheetData>
    <row r="1" spans="1:9" x14ac:dyDescent="0.25">
      <c r="A1" s="1"/>
      <c r="B1" s="1"/>
      <c r="C1" s="1"/>
      <c r="D1" s="1"/>
      <c r="E1" s="1"/>
      <c r="F1" s="1"/>
      <c r="G1" s="1"/>
      <c r="H1" s="1"/>
      <c r="I1" s="1"/>
    </row>
    <row r="2" spans="1:9" x14ac:dyDescent="0.25">
      <c r="A2" s="1"/>
      <c r="B2" s="1"/>
      <c r="C2" s="1"/>
      <c r="D2" s="1"/>
      <c r="E2" s="1"/>
      <c r="F2" s="1"/>
      <c r="G2" s="1"/>
      <c r="H2" s="1"/>
      <c r="I2" s="1"/>
    </row>
    <row r="3" spans="1:9" x14ac:dyDescent="0.25">
      <c r="A3" s="1"/>
      <c r="B3" s="1"/>
      <c r="C3" s="1"/>
      <c r="D3" s="1"/>
      <c r="E3" s="1"/>
      <c r="F3" s="1"/>
      <c r="G3" s="1"/>
      <c r="H3" s="1"/>
      <c r="I3" s="1"/>
    </row>
    <row r="4" spans="1:9" x14ac:dyDescent="0.25">
      <c r="A4" s="1"/>
      <c r="B4" s="1"/>
      <c r="C4" s="1"/>
      <c r="D4" s="1"/>
      <c r="E4" s="1"/>
      <c r="F4" s="1"/>
      <c r="G4" s="1"/>
      <c r="H4" s="1"/>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8"/>
      <c r="B7" s="8"/>
      <c r="C7" s="8"/>
      <c r="D7" s="8"/>
      <c r="E7" s="8"/>
      <c r="F7" s="8"/>
      <c r="G7" s="8"/>
      <c r="H7" s="8"/>
      <c r="I7" s="8"/>
    </row>
    <row r="8" spans="1:9" x14ac:dyDescent="0.25">
      <c r="A8" s="8"/>
      <c r="B8" s="8"/>
      <c r="C8" s="8"/>
      <c r="D8" s="8"/>
      <c r="E8" s="8"/>
      <c r="F8" s="8"/>
      <c r="G8" s="8"/>
      <c r="H8" s="8"/>
      <c r="I8" s="8"/>
    </row>
    <row r="9" spans="1:9" x14ac:dyDescent="0.25">
      <c r="A9" s="8"/>
      <c r="B9" s="84" t="s">
        <v>0</v>
      </c>
      <c r="C9" s="84"/>
      <c r="D9" s="84"/>
      <c r="E9" s="84"/>
      <c r="F9" s="84"/>
      <c r="G9" s="84"/>
      <c r="H9" s="84"/>
      <c r="I9" s="8"/>
    </row>
    <row r="10" spans="1:9" x14ac:dyDescent="0.25">
      <c r="A10" s="8"/>
      <c r="B10" s="84" t="s">
        <v>1</v>
      </c>
      <c r="C10" s="84"/>
      <c r="D10" s="84"/>
      <c r="E10" s="84"/>
      <c r="F10" s="84"/>
      <c r="G10" s="84"/>
      <c r="H10" s="84"/>
      <c r="I10" s="8"/>
    </row>
    <row r="11" spans="1:9" x14ac:dyDescent="0.25">
      <c r="A11" s="8"/>
      <c r="B11" s="84" t="s">
        <v>2</v>
      </c>
      <c r="C11" s="84"/>
      <c r="D11" s="84"/>
      <c r="E11" s="84"/>
      <c r="F11" s="84"/>
      <c r="G11" s="84"/>
      <c r="H11" s="84"/>
      <c r="I11" s="8"/>
    </row>
    <row r="12" spans="1:9" x14ac:dyDescent="0.25">
      <c r="A12" s="8"/>
      <c r="B12" s="84" t="s">
        <v>3</v>
      </c>
      <c r="C12" s="84"/>
      <c r="D12" s="84"/>
      <c r="E12" s="84"/>
      <c r="F12" s="84"/>
      <c r="G12" s="84"/>
      <c r="H12" s="84"/>
      <c r="I12" s="8"/>
    </row>
    <row r="13" spans="1:9" x14ac:dyDescent="0.25">
      <c r="A13" s="8"/>
      <c r="B13" s="84" t="s">
        <v>4</v>
      </c>
      <c r="C13" s="84"/>
      <c r="D13" s="84"/>
      <c r="E13" s="84"/>
      <c r="F13" s="84"/>
      <c r="G13" s="84"/>
      <c r="H13" s="84"/>
      <c r="I13" s="8"/>
    </row>
    <row r="14" spans="1:9" x14ac:dyDescent="0.25">
      <c r="A14" s="8"/>
      <c r="B14" s="84" t="s">
        <v>5</v>
      </c>
      <c r="C14" s="84"/>
      <c r="D14" s="84"/>
      <c r="E14" s="84"/>
      <c r="F14" s="84"/>
      <c r="G14" s="84"/>
      <c r="H14" s="84"/>
      <c r="I14" s="8"/>
    </row>
    <row r="15" spans="1:9" x14ac:dyDescent="0.25">
      <c r="A15" s="8"/>
      <c r="B15" s="84" t="s">
        <v>6</v>
      </c>
      <c r="C15" s="84"/>
      <c r="D15" s="84"/>
      <c r="E15" s="84"/>
      <c r="F15" s="84"/>
      <c r="G15" s="84"/>
      <c r="H15" s="84"/>
      <c r="I15" s="8"/>
    </row>
    <row r="16" spans="1:9" ht="15.75" thickBot="1" x14ac:dyDescent="0.3">
      <c r="A16" s="8"/>
      <c r="B16" s="8"/>
      <c r="C16" s="8"/>
      <c r="D16" s="8"/>
      <c r="E16" s="8"/>
      <c r="F16" s="8"/>
      <c r="G16" s="8"/>
      <c r="H16" s="8"/>
      <c r="I16" s="8"/>
    </row>
    <row r="17" spans="1:9" ht="32.25" customHeight="1" thickBot="1" x14ac:dyDescent="0.3">
      <c r="A17" s="8"/>
      <c r="B17" s="85" t="s">
        <v>7</v>
      </c>
      <c r="C17" s="85"/>
      <c r="D17" s="86" t="s">
        <v>193</v>
      </c>
      <c r="E17" s="87"/>
      <c r="F17" s="87"/>
      <c r="G17" s="87"/>
      <c r="H17" s="88"/>
      <c r="I17" s="8"/>
    </row>
    <row r="18" spans="1:9" ht="15.75" thickBot="1" x14ac:dyDescent="0.3">
      <c r="A18" s="8"/>
      <c r="B18" s="9"/>
      <c r="C18" s="9"/>
      <c r="D18" s="8"/>
      <c r="E18" s="8"/>
      <c r="F18" s="8"/>
      <c r="G18" s="8"/>
      <c r="H18" s="8"/>
      <c r="I18" s="8"/>
    </row>
    <row r="19" spans="1:9" ht="15.75" thickBot="1" x14ac:dyDescent="0.3">
      <c r="A19" s="8"/>
      <c r="B19" s="81" t="s">
        <v>8</v>
      </c>
      <c r="C19" s="81"/>
      <c r="D19" s="78" t="s">
        <v>29</v>
      </c>
      <c r="E19" s="79"/>
      <c r="F19" s="79"/>
      <c r="G19" s="79"/>
      <c r="H19" s="80"/>
      <c r="I19" s="8"/>
    </row>
    <row r="20" spans="1:9" ht="15.75" thickBot="1" x14ac:dyDescent="0.3">
      <c r="A20" s="8"/>
      <c r="B20" s="9"/>
      <c r="C20" s="9"/>
      <c r="D20" s="8"/>
      <c r="E20" s="8"/>
      <c r="F20" s="8"/>
      <c r="G20" s="8"/>
      <c r="H20" s="8"/>
      <c r="I20" s="8"/>
    </row>
    <row r="21" spans="1:9" ht="15.75" thickBot="1" x14ac:dyDescent="0.3">
      <c r="A21" s="8"/>
      <c r="B21" s="9" t="s">
        <v>9</v>
      </c>
      <c r="C21" s="9"/>
      <c r="D21" s="78" t="s">
        <v>10</v>
      </c>
      <c r="E21" s="79"/>
      <c r="F21" s="79"/>
      <c r="G21" s="79"/>
      <c r="H21" s="80"/>
      <c r="I21" s="8"/>
    </row>
    <row r="22" spans="1:9" ht="15.75" thickBot="1" x14ac:dyDescent="0.3">
      <c r="A22" s="8"/>
      <c r="B22" s="9"/>
      <c r="C22" s="9"/>
      <c r="D22" s="8"/>
      <c r="E22" s="8"/>
      <c r="F22" s="8"/>
      <c r="G22" s="8"/>
      <c r="H22" s="8"/>
      <c r="I22" s="8"/>
    </row>
    <row r="23" spans="1:9" ht="15.75" thickBot="1" x14ac:dyDescent="0.3">
      <c r="A23" s="8"/>
      <c r="B23" s="83" t="s">
        <v>11</v>
      </c>
      <c r="C23" s="83"/>
      <c r="D23" s="78" t="s">
        <v>12</v>
      </c>
      <c r="E23" s="79"/>
      <c r="F23" s="79"/>
      <c r="G23" s="79"/>
      <c r="H23" s="80"/>
      <c r="I23" s="8"/>
    </row>
    <row r="24" spans="1:9" ht="15.75" thickBot="1" x14ac:dyDescent="0.3">
      <c r="A24" s="8"/>
      <c r="B24" s="9"/>
      <c r="C24" s="9"/>
      <c r="D24" s="8"/>
      <c r="E24" s="8"/>
      <c r="F24" s="8"/>
      <c r="G24" s="8"/>
      <c r="H24" s="8"/>
      <c r="I24" s="8"/>
    </row>
    <row r="25" spans="1:9" ht="15.75" thickBot="1" x14ac:dyDescent="0.3">
      <c r="A25" s="8"/>
      <c r="B25" s="9" t="s">
        <v>14</v>
      </c>
      <c r="C25" s="9"/>
      <c r="D25" s="78" t="s">
        <v>15</v>
      </c>
      <c r="E25" s="79"/>
      <c r="F25" s="79"/>
      <c r="G25" s="79"/>
      <c r="H25" s="80"/>
      <c r="I25" s="8"/>
    </row>
    <row r="26" spans="1:9" ht="15.75" thickBot="1" x14ac:dyDescent="0.3">
      <c r="A26" s="8"/>
      <c r="B26" s="9"/>
      <c r="C26" s="9"/>
      <c r="D26" s="8"/>
      <c r="E26" s="8"/>
      <c r="F26" s="8"/>
      <c r="G26" s="8"/>
      <c r="H26" s="8"/>
      <c r="I26" s="8"/>
    </row>
    <row r="27" spans="1:9" ht="15.75" thickBot="1" x14ac:dyDescent="0.3">
      <c r="A27" s="8"/>
      <c r="B27" s="9" t="s">
        <v>16</v>
      </c>
      <c r="C27" s="9"/>
      <c r="D27" s="78" t="s">
        <v>17</v>
      </c>
      <c r="E27" s="79"/>
      <c r="F27" s="79"/>
      <c r="G27" s="79"/>
      <c r="H27" s="80"/>
      <c r="I27" s="8"/>
    </row>
    <row r="28" spans="1:9" ht="15.75" thickBot="1" x14ac:dyDescent="0.3">
      <c r="A28" s="8"/>
      <c r="B28" s="9"/>
      <c r="C28" s="9"/>
      <c r="D28" s="8"/>
      <c r="E28" s="8"/>
      <c r="F28" s="8"/>
      <c r="G28" s="8"/>
      <c r="H28" s="8"/>
      <c r="I28" s="8"/>
    </row>
    <row r="29" spans="1:9" ht="15.75" thickBot="1" x14ac:dyDescent="0.3">
      <c r="A29" s="8"/>
      <c r="B29" s="9" t="s">
        <v>18</v>
      </c>
      <c r="C29" s="9"/>
      <c r="D29" s="78" t="s">
        <v>13</v>
      </c>
      <c r="E29" s="79"/>
      <c r="F29" s="79"/>
      <c r="G29" s="79"/>
      <c r="H29" s="80"/>
      <c r="I29" s="8"/>
    </row>
    <row r="30" spans="1:9" ht="15.75" thickBot="1" x14ac:dyDescent="0.3">
      <c r="A30" s="8"/>
      <c r="B30" s="9"/>
      <c r="C30" s="9"/>
      <c r="D30" s="8"/>
      <c r="E30" s="8"/>
      <c r="F30" s="8"/>
      <c r="G30" s="8"/>
      <c r="H30" s="8"/>
      <c r="I30" s="8"/>
    </row>
    <row r="31" spans="1:9" ht="15.75" thickBot="1" x14ac:dyDescent="0.3">
      <c r="A31" s="8"/>
      <c r="B31" s="81" t="s">
        <v>19</v>
      </c>
      <c r="C31" s="81"/>
      <c r="D31" s="78" t="s">
        <v>13</v>
      </c>
      <c r="E31" s="79"/>
      <c r="F31" s="79"/>
      <c r="G31" s="79"/>
      <c r="H31" s="80"/>
      <c r="I31" s="8"/>
    </row>
    <row r="32" spans="1:9" ht="15.75" thickBot="1" x14ac:dyDescent="0.3">
      <c r="A32" s="8"/>
      <c r="B32" s="9"/>
      <c r="C32" s="9"/>
      <c r="D32" s="8"/>
      <c r="E32" s="8"/>
      <c r="F32" s="8"/>
      <c r="G32" s="8"/>
      <c r="H32" s="8"/>
      <c r="I32" s="8"/>
    </row>
    <row r="33" spans="1:9" ht="15.75" thickBot="1" x14ac:dyDescent="0.3">
      <c r="A33" s="8"/>
      <c r="B33" s="81" t="s">
        <v>20</v>
      </c>
      <c r="C33" s="81"/>
      <c r="D33" s="82">
        <v>43482</v>
      </c>
      <c r="E33" s="79"/>
      <c r="F33" s="79"/>
      <c r="G33" s="79"/>
      <c r="H33" s="80"/>
      <c r="I33" s="8"/>
    </row>
    <row r="34" spans="1:9" ht="15.75" thickBot="1" x14ac:dyDescent="0.3">
      <c r="A34" s="8"/>
      <c r="B34" s="8"/>
      <c r="C34" s="8"/>
      <c r="D34" s="8"/>
      <c r="E34" s="8"/>
      <c r="F34" s="8"/>
      <c r="G34" s="8"/>
      <c r="H34" s="8"/>
      <c r="I34" s="8"/>
    </row>
    <row r="35" spans="1:9" ht="15" customHeight="1" x14ac:dyDescent="0.25">
      <c r="A35" s="8"/>
      <c r="B35" s="9" t="s">
        <v>21</v>
      </c>
      <c r="C35" s="8"/>
      <c r="D35" s="69" t="s">
        <v>185</v>
      </c>
      <c r="E35" s="70"/>
      <c r="F35" s="70"/>
      <c r="G35" s="70"/>
      <c r="H35" s="71"/>
      <c r="I35" s="8"/>
    </row>
    <row r="36" spans="1:9" x14ac:dyDescent="0.25">
      <c r="A36" s="8"/>
      <c r="B36" s="8"/>
      <c r="C36" s="8"/>
      <c r="D36" s="72"/>
      <c r="E36" s="73"/>
      <c r="F36" s="73"/>
      <c r="G36" s="73"/>
      <c r="H36" s="74"/>
      <c r="I36" s="8"/>
    </row>
    <row r="37" spans="1:9" x14ac:dyDescent="0.25">
      <c r="A37" s="8"/>
      <c r="B37" s="8"/>
      <c r="C37" s="8"/>
      <c r="D37" s="72"/>
      <c r="E37" s="73"/>
      <c r="F37" s="73"/>
      <c r="G37" s="73"/>
      <c r="H37" s="74"/>
      <c r="I37" s="8"/>
    </row>
    <row r="38" spans="1:9" x14ac:dyDescent="0.25">
      <c r="A38" s="8"/>
      <c r="B38" s="8"/>
      <c r="C38" s="8"/>
      <c r="D38" s="72"/>
      <c r="E38" s="73"/>
      <c r="F38" s="73"/>
      <c r="G38" s="73"/>
      <c r="H38" s="74"/>
      <c r="I38" s="8"/>
    </row>
    <row r="39" spans="1:9" x14ac:dyDescent="0.25">
      <c r="A39" s="8"/>
      <c r="B39" s="8"/>
      <c r="C39" s="8"/>
      <c r="D39" s="72"/>
      <c r="E39" s="73"/>
      <c r="F39" s="73"/>
      <c r="G39" s="73"/>
      <c r="H39" s="74"/>
      <c r="I39" s="8"/>
    </row>
    <row r="40" spans="1:9" x14ac:dyDescent="0.25">
      <c r="A40" s="8"/>
      <c r="B40" s="1"/>
      <c r="C40" s="1"/>
      <c r="D40" s="72"/>
      <c r="E40" s="73"/>
      <c r="F40" s="73"/>
      <c r="G40" s="73"/>
      <c r="H40" s="74"/>
      <c r="I40" s="8"/>
    </row>
    <row r="41" spans="1:9" x14ac:dyDescent="0.25">
      <c r="A41" s="8"/>
      <c r="B41" s="1"/>
      <c r="C41" s="1"/>
      <c r="D41" s="72"/>
      <c r="E41" s="73"/>
      <c r="F41" s="73"/>
      <c r="G41" s="73"/>
      <c r="H41" s="74"/>
      <c r="I41" s="8"/>
    </row>
    <row r="42" spans="1:9" x14ac:dyDescent="0.25">
      <c r="A42" s="8"/>
      <c r="B42" s="1"/>
      <c r="C42" s="1"/>
      <c r="D42" s="72"/>
      <c r="E42" s="73"/>
      <c r="F42" s="73"/>
      <c r="G42" s="73"/>
      <c r="H42" s="74"/>
      <c r="I42" s="8"/>
    </row>
    <row r="43" spans="1:9" ht="27.75" customHeight="1" x14ac:dyDescent="0.25">
      <c r="A43" s="8"/>
      <c r="B43" s="1"/>
      <c r="C43" s="1"/>
      <c r="D43" s="72"/>
      <c r="E43" s="73"/>
      <c r="F43" s="73"/>
      <c r="G43" s="73"/>
      <c r="H43" s="74"/>
      <c r="I43" s="8"/>
    </row>
    <row r="44" spans="1:9" x14ac:dyDescent="0.25">
      <c r="A44" s="8"/>
      <c r="B44" s="1"/>
      <c r="C44" s="1"/>
      <c r="D44" s="72"/>
      <c r="E44" s="73"/>
      <c r="F44" s="73"/>
      <c r="G44" s="73"/>
      <c r="H44" s="74"/>
      <c r="I44" s="8"/>
    </row>
    <row r="45" spans="1:9" x14ac:dyDescent="0.25">
      <c r="A45" s="8"/>
      <c r="B45" s="1"/>
      <c r="C45" s="1"/>
      <c r="D45" s="72"/>
      <c r="E45" s="73"/>
      <c r="F45" s="73"/>
      <c r="G45" s="73"/>
      <c r="H45" s="74"/>
      <c r="I45" s="8"/>
    </row>
    <row r="46" spans="1:9" ht="15.75" thickBot="1" x14ac:dyDescent="0.3">
      <c r="A46" s="8"/>
      <c r="B46" s="1"/>
      <c r="C46" s="1"/>
      <c r="D46" s="75"/>
      <c r="E46" s="76"/>
      <c r="F46" s="76"/>
      <c r="G46" s="76"/>
      <c r="H46" s="77"/>
      <c r="I46" s="8"/>
    </row>
    <row r="47" spans="1:9" x14ac:dyDescent="0.25">
      <c r="A47" s="12"/>
      <c r="B47" s="1"/>
      <c r="C47" s="1"/>
      <c r="D47" s="1"/>
      <c r="E47" s="1"/>
      <c r="F47" s="1"/>
      <c r="G47" s="1"/>
      <c r="H47" s="1"/>
      <c r="I47" s="12"/>
    </row>
  </sheetData>
  <mergeCells count="22">
    <mergeCell ref="B14:H14"/>
    <mergeCell ref="B9:H9"/>
    <mergeCell ref="B10:H10"/>
    <mergeCell ref="B11:H11"/>
    <mergeCell ref="B12:H12"/>
    <mergeCell ref="B13:H13"/>
    <mergeCell ref="B23:C23"/>
    <mergeCell ref="D23:H23"/>
    <mergeCell ref="D25:H25"/>
    <mergeCell ref="D27:H27"/>
    <mergeCell ref="B15:H15"/>
    <mergeCell ref="B17:C17"/>
    <mergeCell ref="D17:H17"/>
    <mergeCell ref="B19:C19"/>
    <mergeCell ref="D19:H19"/>
    <mergeCell ref="D21:H21"/>
    <mergeCell ref="D35:H46"/>
    <mergeCell ref="D29:H29"/>
    <mergeCell ref="B31:C31"/>
    <mergeCell ref="D31:H31"/>
    <mergeCell ref="B33:C33"/>
    <mergeCell ref="D33:H33"/>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EC3E8-A0AD-4224-8279-31089A329E0C}">
  <dimension ref="A1:H8"/>
  <sheetViews>
    <sheetView workbookViewId="0">
      <selection activeCell="A5" sqref="A5"/>
    </sheetView>
  </sheetViews>
  <sheetFormatPr defaultRowHeight="15" x14ac:dyDescent="0.25"/>
  <cols>
    <col min="1" max="16384" width="9.140625" style="16"/>
  </cols>
  <sheetData>
    <row r="1" spans="1:8" x14ac:dyDescent="0.25">
      <c r="A1" s="10" t="s">
        <v>22</v>
      </c>
      <c r="B1" s="8"/>
      <c r="C1" s="8"/>
      <c r="D1" s="8"/>
      <c r="E1" s="8"/>
      <c r="F1" s="8"/>
      <c r="G1" s="8"/>
      <c r="H1" s="1"/>
    </row>
    <row r="2" spans="1:8" x14ac:dyDescent="0.25">
      <c r="A2" s="8"/>
      <c r="B2" s="11"/>
      <c r="C2" s="11"/>
      <c r="D2" s="11"/>
      <c r="E2" s="11"/>
      <c r="F2" s="8"/>
      <c r="G2" s="8"/>
      <c r="H2" s="1"/>
    </row>
    <row r="3" spans="1:8" x14ac:dyDescent="0.25">
      <c r="A3" s="2" t="s">
        <v>23</v>
      </c>
      <c r="B3" s="2" t="s">
        <v>24</v>
      </c>
      <c r="C3" s="2" t="s">
        <v>25</v>
      </c>
      <c r="D3" s="13" t="s">
        <v>26</v>
      </c>
      <c r="E3" s="14"/>
      <c r="F3" s="14"/>
      <c r="G3" s="15"/>
      <c r="H3" s="1"/>
    </row>
    <row r="4" spans="1:8" ht="31.5" customHeight="1" x14ac:dyDescent="0.25">
      <c r="A4" s="108" t="s">
        <v>27</v>
      </c>
      <c r="B4" s="109" t="s">
        <v>30</v>
      </c>
      <c r="C4" s="109" t="s">
        <v>28</v>
      </c>
      <c r="D4" s="110" t="s">
        <v>31</v>
      </c>
      <c r="E4" s="111"/>
      <c r="F4" s="111"/>
      <c r="G4" s="112"/>
      <c r="H4" s="1"/>
    </row>
    <row r="5" spans="1:8" x14ac:dyDescent="0.25">
      <c r="A5" s="3"/>
      <c r="B5" s="4"/>
      <c r="C5" s="4"/>
      <c r="D5" s="5"/>
      <c r="E5" s="6"/>
      <c r="F5" s="6"/>
      <c r="G5" s="7"/>
      <c r="H5" s="1"/>
    </row>
    <row r="6" spans="1:8" x14ac:dyDescent="0.25">
      <c r="A6" s="3"/>
      <c r="B6" s="4"/>
      <c r="C6" s="4"/>
      <c r="D6" s="5"/>
      <c r="E6" s="6"/>
      <c r="F6" s="6"/>
      <c r="G6" s="7"/>
      <c r="H6" s="1"/>
    </row>
    <row r="7" spans="1:8" x14ac:dyDescent="0.25">
      <c r="A7" s="1"/>
      <c r="B7" s="1"/>
      <c r="C7" s="1"/>
      <c r="D7" s="1"/>
      <c r="E7" s="1"/>
      <c r="F7" s="1"/>
      <c r="G7" s="1"/>
      <c r="H7" s="1"/>
    </row>
    <row r="8" spans="1:8" x14ac:dyDescent="0.25">
      <c r="A8" s="1"/>
      <c r="B8" s="1"/>
      <c r="C8" s="1"/>
      <c r="D8" s="1"/>
      <c r="E8" s="1"/>
      <c r="F8" s="1"/>
      <c r="G8" s="1"/>
      <c r="H8" s="1"/>
    </row>
  </sheetData>
  <mergeCells count="1">
    <mergeCell ref="D4:G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934E-5509-4D32-9AF0-F3EFA3D37947}">
  <dimension ref="A1:BB17"/>
  <sheetViews>
    <sheetView workbookViewId="0">
      <selection activeCell="A22" sqref="A22"/>
    </sheetView>
  </sheetViews>
  <sheetFormatPr defaultRowHeight="15" x14ac:dyDescent="0.25"/>
  <cols>
    <col min="1" max="1" width="24.85546875" customWidth="1"/>
  </cols>
  <sheetData>
    <row r="1" spans="1:54" s="21" customFormat="1" x14ac:dyDescent="0.25">
      <c r="A1" s="17" t="s">
        <v>32</v>
      </c>
      <c r="B1" s="17" t="s">
        <v>33</v>
      </c>
      <c r="C1" s="17" t="s">
        <v>34</v>
      </c>
      <c r="D1" s="17" t="s">
        <v>35</v>
      </c>
      <c r="E1" s="17" t="s">
        <v>36</v>
      </c>
      <c r="F1" s="17" t="s">
        <v>37</v>
      </c>
      <c r="G1" s="17" t="s">
        <v>38</v>
      </c>
      <c r="H1" s="17" t="s">
        <v>39</v>
      </c>
      <c r="I1" s="17" t="s">
        <v>40</v>
      </c>
      <c r="J1" s="17" t="s">
        <v>41</v>
      </c>
      <c r="K1" s="17" t="s">
        <v>42</v>
      </c>
      <c r="L1" s="17" t="s">
        <v>43</v>
      </c>
      <c r="M1" s="17" t="s">
        <v>44</v>
      </c>
      <c r="N1" s="17" t="s">
        <v>45</v>
      </c>
      <c r="O1" s="17" t="s">
        <v>46</v>
      </c>
      <c r="P1" s="17" t="s">
        <v>47</v>
      </c>
      <c r="Q1" s="17" t="s">
        <v>48</v>
      </c>
      <c r="R1" s="17" t="s">
        <v>49</v>
      </c>
      <c r="S1" s="17" t="s">
        <v>50</v>
      </c>
      <c r="T1" s="17" t="s">
        <v>51</v>
      </c>
      <c r="U1" s="17" t="s">
        <v>52</v>
      </c>
      <c r="V1" s="17" t="s">
        <v>53</v>
      </c>
      <c r="W1" s="17" t="s">
        <v>54</v>
      </c>
      <c r="X1" s="17" t="s">
        <v>55</v>
      </c>
      <c r="Y1" s="17" t="s">
        <v>56</v>
      </c>
      <c r="Z1" s="17" t="s">
        <v>57</v>
      </c>
      <c r="AA1" s="17" t="s">
        <v>58</v>
      </c>
      <c r="AB1" s="17" t="s">
        <v>59</v>
      </c>
      <c r="AC1" s="17" t="s">
        <v>60</v>
      </c>
      <c r="AD1" s="17" t="s">
        <v>61</v>
      </c>
      <c r="AE1" s="17" t="s">
        <v>62</v>
      </c>
      <c r="AF1" s="17" t="s">
        <v>63</v>
      </c>
      <c r="AG1" s="17" t="s">
        <v>64</v>
      </c>
      <c r="AH1" s="17" t="s">
        <v>65</v>
      </c>
      <c r="AI1" s="18" t="s">
        <v>72</v>
      </c>
      <c r="AJ1" s="18" t="s">
        <v>73</v>
      </c>
      <c r="AK1" s="18" t="s">
        <v>74</v>
      </c>
      <c r="AL1" s="18" t="s">
        <v>75</v>
      </c>
      <c r="AM1" s="18" t="s">
        <v>76</v>
      </c>
      <c r="AN1" s="18" t="s">
        <v>77</v>
      </c>
      <c r="AO1" s="18" t="s">
        <v>78</v>
      </c>
      <c r="AP1" s="18" t="s">
        <v>79</v>
      </c>
      <c r="AQ1" s="18" t="s">
        <v>80</v>
      </c>
      <c r="AR1" s="18" t="s">
        <v>120</v>
      </c>
      <c r="AS1" s="18" t="s">
        <v>121</v>
      </c>
      <c r="AT1" s="18" t="s">
        <v>122</v>
      </c>
      <c r="AU1" s="18" t="s">
        <v>123</v>
      </c>
      <c r="AV1" s="18" t="s">
        <v>124</v>
      </c>
      <c r="AW1" s="19" t="s">
        <v>125</v>
      </c>
      <c r="AX1" s="20" t="s">
        <v>126</v>
      </c>
      <c r="AY1" s="20" t="s">
        <v>127</v>
      </c>
      <c r="AZ1" s="20" t="s">
        <v>128</v>
      </c>
    </row>
    <row r="2" spans="1:54" s="27" customFormat="1" x14ac:dyDescent="0.25">
      <c r="A2" s="22" t="s">
        <v>129</v>
      </c>
      <c r="B2" s="23">
        <v>0</v>
      </c>
      <c r="C2" s="22">
        <v>0</v>
      </c>
      <c r="D2" s="23">
        <v>0</v>
      </c>
      <c r="E2" s="22">
        <v>0</v>
      </c>
      <c r="F2" s="22">
        <v>0</v>
      </c>
      <c r="G2" s="23">
        <v>0</v>
      </c>
      <c r="H2" s="22">
        <v>1</v>
      </c>
      <c r="I2" s="22">
        <v>0</v>
      </c>
      <c r="J2" s="22">
        <v>0</v>
      </c>
      <c r="K2" s="22">
        <v>0</v>
      </c>
      <c r="L2" s="22">
        <v>0</v>
      </c>
      <c r="M2" s="22">
        <v>0</v>
      </c>
      <c r="N2" s="22">
        <v>0</v>
      </c>
      <c r="O2" s="22">
        <v>0</v>
      </c>
      <c r="P2" s="23">
        <v>0</v>
      </c>
      <c r="Q2" s="22">
        <v>0</v>
      </c>
      <c r="R2" s="22">
        <v>0</v>
      </c>
      <c r="S2" s="23">
        <v>0</v>
      </c>
      <c r="T2" s="22">
        <v>0</v>
      </c>
      <c r="U2" s="22">
        <v>0</v>
      </c>
      <c r="V2" s="23">
        <v>0</v>
      </c>
      <c r="W2" s="22">
        <v>0</v>
      </c>
      <c r="X2" s="22">
        <v>0</v>
      </c>
      <c r="Y2" s="23">
        <v>0</v>
      </c>
      <c r="Z2" s="22">
        <v>0</v>
      </c>
      <c r="AA2" s="22">
        <v>0</v>
      </c>
      <c r="AB2" s="23">
        <v>0</v>
      </c>
      <c r="AC2" s="22">
        <v>0</v>
      </c>
      <c r="AD2" s="22">
        <v>0</v>
      </c>
      <c r="AE2" s="23">
        <v>0</v>
      </c>
      <c r="AF2" s="22">
        <v>0</v>
      </c>
      <c r="AG2" s="24">
        <v>0</v>
      </c>
      <c r="AH2" s="22">
        <v>0</v>
      </c>
      <c r="AI2" s="22">
        <v>0</v>
      </c>
      <c r="AJ2" s="22">
        <v>0</v>
      </c>
      <c r="AK2" s="23">
        <v>0</v>
      </c>
      <c r="AL2" s="22">
        <v>0</v>
      </c>
      <c r="AM2" s="22">
        <v>0</v>
      </c>
      <c r="AN2" s="22">
        <v>0</v>
      </c>
      <c r="AO2" s="23">
        <v>0</v>
      </c>
      <c r="AP2" s="22">
        <v>0</v>
      </c>
      <c r="AQ2" s="23">
        <v>0</v>
      </c>
      <c r="AR2" s="22">
        <v>0</v>
      </c>
      <c r="AS2" s="23">
        <v>0</v>
      </c>
      <c r="AT2" s="23">
        <v>0</v>
      </c>
      <c r="AU2" s="22">
        <v>0</v>
      </c>
      <c r="AV2" s="22">
        <v>0</v>
      </c>
      <c r="AW2" s="26">
        <v>0</v>
      </c>
      <c r="AX2" s="25">
        <v>0</v>
      </c>
      <c r="AY2" s="25">
        <v>0</v>
      </c>
      <c r="AZ2" s="25">
        <v>0</v>
      </c>
      <c r="BB2"/>
    </row>
    <row r="3" spans="1:54" s="27" customFormat="1" x14ac:dyDescent="0.25">
      <c r="A3" s="22" t="s">
        <v>130</v>
      </c>
      <c r="B3" s="23">
        <v>1</v>
      </c>
      <c r="C3" s="22">
        <v>0</v>
      </c>
      <c r="D3" s="22">
        <v>0</v>
      </c>
      <c r="E3" s="23">
        <v>0</v>
      </c>
      <c r="F3" s="23">
        <v>0</v>
      </c>
      <c r="G3" s="22">
        <v>0</v>
      </c>
      <c r="H3" s="23">
        <v>2</v>
      </c>
      <c r="I3" s="23">
        <v>0</v>
      </c>
      <c r="J3" s="23">
        <v>0</v>
      </c>
      <c r="K3" s="22">
        <v>1</v>
      </c>
      <c r="L3" s="23">
        <v>0</v>
      </c>
      <c r="M3" s="22">
        <v>0</v>
      </c>
      <c r="N3" s="22">
        <v>0</v>
      </c>
      <c r="O3" s="22">
        <v>0</v>
      </c>
      <c r="P3" s="22">
        <v>0</v>
      </c>
      <c r="Q3" s="23">
        <v>0</v>
      </c>
      <c r="R3" s="22">
        <v>0</v>
      </c>
      <c r="S3" s="22">
        <v>0</v>
      </c>
      <c r="T3" s="23">
        <v>1</v>
      </c>
      <c r="U3" s="22">
        <v>1</v>
      </c>
      <c r="V3" s="22">
        <v>0</v>
      </c>
      <c r="W3" s="23">
        <f>1+1</f>
        <v>2</v>
      </c>
      <c r="X3" s="22">
        <v>0</v>
      </c>
      <c r="Y3" s="22">
        <v>0</v>
      </c>
      <c r="Z3" s="22">
        <v>1</v>
      </c>
      <c r="AA3" s="22">
        <v>0</v>
      </c>
      <c r="AB3" s="22">
        <v>0</v>
      </c>
      <c r="AC3" s="22">
        <v>1</v>
      </c>
      <c r="AD3" s="22">
        <v>0</v>
      </c>
      <c r="AE3" s="22">
        <v>0</v>
      </c>
      <c r="AF3" s="22">
        <v>0</v>
      </c>
      <c r="AG3" s="24">
        <v>0</v>
      </c>
      <c r="AH3" s="23">
        <v>0</v>
      </c>
      <c r="AI3" s="22">
        <v>1</v>
      </c>
      <c r="AJ3" s="22">
        <v>0</v>
      </c>
      <c r="AK3" s="22">
        <v>0</v>
      </c>
      <c r="AL3" s="23">
        <v>0</v>
      </c>
      <c r="AM3" s="22">
        <v>0</v>
      </c>
      <c r="AN3" s="22">
        <v>0</v>
      </c>
      <c r="AO3" s="22">
        <v>0</v>
      </c>
      <c r="AP3" s="22">
        <v>0</v>
      </c>
      <c r="AQ3" s="22">
        <v>0</v>
      </c>
      <c r="AR3" s="22">
        <v>0</v>
      </c>
      <c r="AS3" s="23">
        <v>0</v>
      </c>
      <c r="AT3" s="22">
        <v>0</v>
      </c>
      <c r="AU3" s="22">
        <v>0</v>
      </c>
      <c r="AV3" s="22">
        <v>2</v>
      </c>
      <c r="AW3" s="24">
        <v>0</v>
      </c>
      <c r="AX3" s="25">
        <v>0</v>
      </c>
      <c r="AY3" s="25">
        <v>1</v>
      </c>
      <c r="AZ3" s="25">
        <v>0</v>
      </c>
      <c r="BB3"/>
    </row>
    <row r="4" spans="1:54" s="27" customFormat="1" x14ac:dyDescent="0.25">
      <c r="A4" s="22" t="s">
        <v>131</v>
      </c>
      <c r="B4" s="23">
        <f>2+3</f>
        <v>5</v>
      </c>
      <c r="C4" s="22">
        <v>3</v>
      </c>
      <c r="D4" s="22">
        <v>0</v>
      </c>
      <c r="E4" s="23">
        <v>0</v>
      </c>
      <c r="F4" s="23">
        <v>0</v>
      </c>
      <c r="G4" s="22">
        <v>0</v>
      </c>
      <c r="H4" s="23">
        <f>12+7+1</f>
        <v>20</v>
      </c>
      <c r="I4" s="23">
        <v>0</v>
      </c>
      <c r="J4" s="23">
        <v>0</v>
      </c>
      <c r="K4" s="22">
        <f>3+4+2</f>
        <v>9</v>
      </c>
      <c r="L4" s="23">
        <v>0</v>
      </c>
      <c r="M4" s="22">
        <v>0</v>
      </c>
      <c r="N4" s="22">
        <f>2+1</f>
        <v>3</v>
      </c>
      <c r="O4" s="22">
        <v>0</v>
      </c>
      <c r="P4" s="22">
        <v>0</v>
      </c>
      <c r="Q4" s="23">
        <v>1</v>
      </c>
      <c r="R4" s="22">
        <v>0</v>
      </c>
      <c r="S4" s="22">
        <v>0</v>
      </c>
      <c r="T4" s="23">
        <f>4+4+1</f>
        <v>9</v>
      </c>
      <c r="U4" s="22">
        <f>1+1</f>
        <v>2</v>
      </c>
      <c r="V4" s="22">
        <v>0</v>
      </c>
      <c r="W4" s="23">
        <v>1</v>
      </c>
      <c r="X4" s="22">
        <v>0</v>
      </c>
      <c r="Y4" s="22">
        <v>0</v>
      </c>
      <c r="Z4" s="22">
        <v>0</v>
      </c>
      <c r="AA4" s="22">
        <v>0</v>
      </c>
      <c r="AB4" s="22">
        <v>0</v>
      </c>
      <c r="AC4" s="22">
        <v>5</v>
      </c>
      <c r="AD4" s="22">
        <v>0</v>
      </c>
      <c r="AE4" s="22">
        <v>0</v>
      </c>
      <c r="AF4" s="22">
        <v>5</v>
      </c>
      <c r="AG4" s="24">
        <v>0</v>
      </c>
      <c r="AH4" s="23">
        <v>0</v>
      </c>
      <c r="AI4" s="22">
        <v>0</v>
      </c>
      <c r="AJ4" s="22">
        <v>0</v>
      </c>
      <c r="AK4" s="22">
        <v>0</v>
      </c>
      <c r="AL4" s="23">
        <v>10</v>
      </c>
      <c r="AM4" s="22">
        <v>1</v>
      </c>
      <c r="AN4" s="22">
        <v>0</v>
      </c>
      <c r="AO4" s="22">
        <v>3</v>
      </c>
      <c r="AP4" s="22">
        <v>0</v>
      </c>
      <c r="AQ4" s="22">
        <v>0</v>
      </c>
      <c r="AR4" s="22">
        <v>2</v>
      </c>
      <c r="AS4" s="23">
        <v>0</v>
      </c>
      <c r="AT4" s="22">
        <v>0</v>
      </c>
      <c r="AU4" s="22">
        <v>5</v>
      </c>
      <c r="AV4" s="22">
        <v>0</v>
      </c>
      <c r="AW4" s="24">
        <v>0</v>
      </c>
      <c r="AX4" s="25">
        <v>4</v>
      </c>
      <c r="AY4" s="25">
        <v>3</v>
      </c>
      <c r="AZ4" s="25">
        <v>0</v>
      </c>
      <c r="BB4"/>
    </row>
    <row r="5" spans="1:54" s="27" customFormat="1" x14ac:dyDescent="0.25">
      <c r="A5" s="22" t="s">
        <v>132</v>
      </c>
      <c r="B5" s="23">
        <v>0</v>
      </c>
      <c r="C5" s="22">
        <v>0</v>
      </c>
      <c r="D5" s="22">
        <v>0</v>
      </c>
      <c r="E5" s="23">
        <v>0</v>
      </c>
      <c r="F5" s="23">
        <v>0</v>
      </c>
      <c r="G5" s="22">
        <v>0</v>
      </c>
      <c r="H5" s="22">
        <v>0</v>
      </c>
      <c r="I5" s="22">
        <v>1</v>
      </c>
      <c r="J5" s="22">
        <v>0</v>
      </c>
      <c r="K5" s="22">
        <v>0</v>
      </c>
      <c r="L5" s="22">
        <v>0</v>
      </c>
      <c r="M5" s="22">
        <v>0</v>
      </c>
      <c r="N5" s="22">
        <v>0</v>
      </c>
      <c r="O5" s="22">
        <v>0</v>
      </c>
      <c r="P5" s="22">
        <v>0</v>
      </c>
      <c r="Q5" s="23">
        <v>0</v>
      </c>
      <c r="R5" s="23">
        <v>0</v>
      </c>
      <c r="S5" s="22">
        <v>0</v>
      </c>
      <c r="T5" s="23">
        <f>3+2</f>
        <v>5</v>
      </c>
      <c r="U5" s="23">
        <v>1</v>
      </c>
      <c r="V5" s="22">
        <v>0</v>
      </c>
      <c r="W5" s="23">
        <v>19</v>
      </c>
      <c r="X5" s="23">
        <v>1</v>
      </c>
      <c r="Y5" s="22">
        <v>0</v>
      </c>
      <c r="Z5" s="23">
        <v>0</v>
      </c>
      <c r="AA5" s="22">
        <v>0</v>
      </c>
      <c r="AB5" s="22">
        <v>0</v>
      </c>
      <c r="AC5" s="22">
        <v>0</v>
      </c>
      <c r="AD5" s="23">
        <v>0</v>
      </c>
      <c r="AE5" s="22">
        <v>0</v>
      </c>
      <c r="AF5" s="22">
        <v>0</v>
      </c>
      <c r="AG5" s="24">
        <v>0</v>
      </c>
      <c r="AH5" s="22">
        <v>0</v>
      </c>
      <c r="AI5" s="22">
        <v>0</v>
      </c>
      <c r="AJ5" s="22">
        <v>0</v>
      </c>
      <c r="AK5" s="22">
        <v>0</v>
      </c>
      <c r="AL5" s="22">
        <v>0</v>
      </c>
      <c r="AM5" s="22">
        <v>0</v>
      </c>
      <c r="AN5" s="22">
        <v>0</v>
      </c>
      <c r="AO5" s="23">
        <v>2</v>
      </c>
      <c r="AP5" s="23">
        <v>0</v>
      </c>
      <c r="AQ5" s="22">
        <v>0</v>
      </c>
      <c r="AR5" s="23">
        <v>0</v>
      </c>
      <c r="AS5" s="23">
        <v>0</v>
      </c>
      <c r="AT5" s="22">
        <v>0</v>
      </c>
      <c r="AU5" s="22">
        <v>0</v>
      </c>
      <c r="AV5" s="22">
        <v>0</v>
      </c>
      <c r="AW5" s="24">
        <v>0</v>
      </c>
      <c r="AX5" s="25">
        <v>0</v>
      </c>
      <c r="AY5" s="25">
        <v>0</v>
      </c>
      <c r="AZ5" s="25">
        <v>0</v>
      </c>
      <c r="BB5"/>
    </row>
    <row r="6" spans="1:54" s="27" customFormat="1" x14ac:dyDescent="0.25">
      <c r="A6" s="28" t="s">
        <v>133</v>
      </c>
      <c r="B6" s="23">
        <v>0</v>
      </c>
      <c r="C6" s="22">
        <v>0</v>
      </c>
      <c r="D6" s="22">
        <v>0</v>
      </c>
      <c r="E6" s="23">
        <v>0</v>
      </c>
      <c r="F6" s="23">
        <v>0</v>
      </c>
      <c r="G6" s="22">
        <v>0</v>
      </c>
      <c r="H6" s="22">
        <v>0</v>
      </c>
      <c r="I6" s="22">
        <v>0</v>
      </c>
      <c r="J6" s="22">
        <v>0</v>
      </c>
      <c r="K6" s="22">
        <v>0</v>
      </c>
      <c r="L6" s="22">
        <v>0</v>
      </c>
      <c r="M6" s="22">
        <v>0</v>
      </c>
      <c r="N6" s="22">
        <v>0</v>
      </c>
      <c r="O6" s="22">
        <v>0</v>
      </c>
      <c r="P6" s="22">
        <v>0</v>
      </c>
      <c r="Q6" s="23">
        <v>0</v>
      </c>
      <c r="R6" s="23">
        <v>0</v>
      </c>
      <c r="S6" s="22">
        <v>0</v>
      </c>
      <c r="T6" s="23">
        <v>0</v>
      </c>
      <c r="U6" s="23">
        <v>0</v>
      </c>
      <c r="V6" s="22">
        <v>0</v>
      </c>
      <c r="W6" s="23">
        <v>0</v>
      </c>
      <c r="X6" s="23">
        <v>0</v>
      </c>
      <c r="Y6" s="22">
        <v>0</v>
      </c>
      <c r="Z6" s="23">
        <v>0</v>
      </c>
      <c r="AA6" s="22">
        <v>0</v>
      </c>
      <c r="AB6" s="22">
        <v>0</v>
      </c>
      <c r="AC6" s="22">
        <v>0</v>
      </c>
      <c r="AD6" s="23">
        <v>0</v>
      </c>
      <c r="AE6" s="22">
        <v>0</v>
      </c>
      <c r="AF6" s="22">
        <v>0</v>
      </c>
      <c r="AG6" s="24">
        <v>0</v>
      </c>
      <c r="AH6" s="22">
        <v>1</v>
      </c>
      <c r="AI6" s="22">
        <v>0</v>
      </c>
      <c r="AJ6" s="22">
        <v>0</v>
      </c>
      <c r="AK6" s="22">
        <v>0</v>
      </c>
      <c r="AL6" s="22">
        <v>0</v>
      </c>
      <c r="AM6" s="22">
        <v>0</v>
      </c>
      <c r="AN6" s="22">
        <v>0</v>
      </c>
      <c r="AO6" s="23">
        <v>0</v>
      </c>
      <c r="AP6" s="23">
        <v>0</v>
      </c>
      <c r="AQ6" s="22">
        <v>0</v>
      </c>
      <c r="AR6" s="23">
        <v>0</v>
      </c>
      <c r="AS6" s="23">
        <v>0</v>
      </c>
      <c r="AT6" s="22">
        <v>0</v>
      </c>
      <c r="AU6" s="22">
        <v>0</v>
      </c>
      <c r="AV6" s="22">
        <v>0</v>
      </c>
      <c r="AW6" s="24">
        <v>0</v>
      </c>
      <c r="AX6" s="25">
        <v>0</v>
      </c>
      <c r="AY6" s="25">
        <v>0</v>
      </c>
      <c r="AZ6" s="25">
        <v>0</v>
      </c>
      <c r="BB6"/>
    </row>
    <row r="7" spans="1:54" s="27" customFormat="1" x14ac:dyDescent="0.25">
      <c r="A7" s="28" t="s">
        <v>134</v>
      </c>
      <c r="B7" s="23">
        <v>0</v>
      </c>
      <c r="C7" s="22">
        <v>0</v>
      </c>
      <c r="D7" s="22">
        <v>0</v>
      </c>
      <c r="E7" s="23">
        <v>0</v>
      </c>
      <c r="F7" s="23">
        <v>0</v>
      </c>
      <c r="G7" s="22">
        <v>0</v>
      </c>
      <c r="H7" s="22">
        <v>0</v>
      </c>
      <c r="I7" s="22">
        <v>0</v>
      </c>
      <c r="J7" s="22">
        <v>0</v>
      </c>
      <c r="K7" s="22">
        <v>0</v>
      </c>
      <c r="L7" s="22">
        <v>0</v>
      </c>
      <c r="M7" s="22">
        <v>0</v>
      </c>
      <c r="N7" s="22">
        <v>0</v>
      </c>
      <c r="O7" s="22">
        <v>0</v>
      </c>
      <c r="P7" s="22">
        <v>0</v>
      </c>
      <c r="Q7" s="23">
        <v>0</v>
      </c>
      <c r="R7" s="23">
        <v>0</v>
      </c>
      <c r="S7" s="22">
        <v>0</v>
      </c>
      <c r="T7" s="23">
        <v>0</v>
      </c>
      <c r="U7" s="23">
        <v>0</v>
      </c>
      <c r="V7" s="22">
        <v>0</v>
      </c>
      <c r="W7" s="23">
        <v>0</v>
      </c>
      <c r="X7" s="23">
        <v>0</v>
      </c>
      <c r="Y7" s="22">
        <v>0</v>
      </c>
      <c r="Z7" s="23">
        <v>0</v>
      </c>
      <c r="AA7" s="22">
        <v>0</v>
      </c>
      <c r="AB7" s="22">
        <v>0</v>
      </c>
      <c r="AC7" s="22">
        <v>0</v>
      </c>
      <c r="AD7" s="23">
        <v>0</v>
      </c>
      <c r="AE7" s="22">
        <v>0</v>
      </c>
      <c r="AF7" s="22">
        <v>0</v>
      </c>
      <c r="AG7" s="24">
        <v>0</v>
      </c>
      <c r="AH7" s="22">
        <v>0</v>
      </c>
      <c r="AI7" s="22">
        <v>0</v>
      </c>
      <c r="AJ7" s="22">
        <v>0</v>
      </c>
      <c r="AK7" s="22">
        <v>0</v>
      </c>
      <c r="AL7" s="22">
        <v>0</v>
      </c>
      <c r="AM7" s="22">
        <v>0</v>
      </c>
      <c r="AN7" s="22">
        <v>0</v>
      </c>
      <c r="AO7" s="23">
        <v>0</v>
      </c>
      <c r="AP7" s="23">
        <v>0</v>
      </c>
      <c r="AQ7" s="22">
        <v>0</v>
      </c>
      <c r="AR7" s="23">
        <v>0</v>
      </c>
      <c r="AS7" s="23">
        <v>0</v>
      </c>
      <c r="AT7" s="22">
        <v>0</v>
      </c>
      <c r="AU7" s="22">
        <v>0</v>
      </c>
      <c r="AV7" s="22">
        <v>0</v>
      </c>
      <c r="AW7" s="24">
        <v>0</v>
      </c>
      <c r="AX7" s="25">
        <v>0</v>
      </c>
      <c r="AY7" s="25">
        <v>0</v>
      </c>
      <c r="AZ7" s="25">
        <v>0</v>
      </c>
      <c r="BB7"/>
    </row>
    <row r="8" spans="1:54" s="27" customFormat="1" x14ac:dyDescent="0.25">
      <c r="A8" s="22" t="s">
        <v>135</v>
      </c>
      <c r="B8" s="23">
        <v>20</v>
      </c>
      <c r="C8" s="22">
        <v>5</v>
      </c>
      <c r="D8" s="22">
        <v>0</v>
      </c>
      <c r="E8" s="23">
        <v>0</v>
      </c>
      <c r="F8" s="22">
        <v>0</v>
      </c>
      <c r="G8" s="22">
        <v>0</v>
      </c>
      <c r="H8" s="22">
        <v>4</v>
      </c>
      <c r="I8" s="22">
        <v>0</v>
      </c>
      <c r="J8" s="22">
        <v>0</v>
      </c>
      <c r="K8" s="22">
        <v>1</v>
      </c>
      <c r="L8" s="22">
        <v>0</v>
      </c>
      <c r="M8" s="22">
        <v>0</v>
      </c>
      <c r="N8" s="22">
        <v>2</v>
      </c>
      <c r="O8" s="22">
        <v>0</v>
      </c>
      <c r="P8" s="22">
        <v>0</v>
      </c>
      <c r="Q8" s="23">
        <v>1</v>
      </c>
      <c r="R8" s="22">
        <v>0</v>
      </c>
      <c r="S8" s="22">
        <v>0</v>
      </c>
      <c r="T8" s="22">
        <v>0</v>
      </c>
      <c r="U8" s="22">
        <v>0</v>
      </c>
      <c r="V8" s="22">
        <v>0</v>
      </c>
      <c r="W8" s="23">
        <v>7</v>
      </c>
      <c r="X8" s="22">
        <v>2</v>
      </c>
      <c r="Y8" s="22">
        <v>0</v>
      </c>
      <c r="Z8" s="23">
        <v>1</v>
      </c>
      <c r="AA8" s="22">
        <v>1</v>
      </c>
      <c r="AB8" s="22">
        <v>0</v>
      </c>
      <c r="AC8" s="22">
        <v>3</v>
      </c>
      <c r="AD8" s="22">
        <v>0</v>
      </c>
      <c r="AE8" s="22">
        <v>0</v>
      </c>
      <c r="AF8" s="22">
        <v>0</v>
      </c>
      <c r="AG8" s="24">
        <v>0</v>
      </c>
      <c r="AH8" s="22">
        <v>0</v>
      </c>
      <c r="AI8" s="22">
        <v>10</v>
      </c>
      <c r="AJ8" s="22">
        <v>1</v>
      </c>
      <c r="AK8" s="22">
        <v>0</v>
      </c>
      <c r="AL8" s="22">
        <v>2</v>
      </c>
      <c r="AM8" s="22">
        <v>13</v>
      </c>
      <c r="AN8" s="22">
        <v>0</v>
      </c>
      <c r="AO8" s="23">
        <v>3</v>
      </c>
      <c r="AP8" s="23">
        <v>5</v>
      </c>
      <c r="AQ8" s="22">
        <v>0</v>
      </c>
      <c r="AR8" s="22">
        <v>17</v>
      </c>
      <c r="AS8" s="22">
        <v>5</v>
      </c>
      <c r="AT8" s="22">
        <v>0</v>
      </c>
      <c r="AU8" s="22">
        <v>7</v>
      </c>
      <c r="AV8" s="22">
        <v>0</v>
      </c>
      <c r="AW8" s="24">
        <v>0</v>
      </c>
      <c r="AX8" s="25">
        <v>0</v>
      </c>
      <c r="AY8" s="25">
        <v>0</v>
      </c>
      <c r="AZ8" s="25">
        <v>0</v>
      </c>
      <c r="BB8"/>
    </row>
    <row r="9" spans="1:54" s="27" customFormat="1" x14ac:dyDescent="0.25">
      <c r="A9" s="22" t="s">
        <v>136</v>
      </c>
      <c r="B9" s="22">
        <v>0</v>
      </c>
      <c r="C9" s="22">
        <v>0</v>
      </c>
      <c r="D9" s="22">
        <f>3+2</f>
        <v>5</v>
      </c>
      <c r="E9" s="23">
        <v>0</v>
      </c>
      <c r="F9" s="22">
        <v>0</v>
      </c>
      <c r="G9" s="23">
        <v>1</v>
      </c>
      <c r="H9" s="22">
        <v>0</v>
      </c>
      <c r="I9" s="22">
        <v>0</v>
      </c>
      <c r="J9" s="22">
        <f>7+1</f>
        <v>8</v>
      </c>
      <c r="K9" s="22">
        <v>1</v>
      </c>
      <c r="L9" s="22">
        <v>0</v>
      </c>
      <c r="M9" s="22">
        <v>2</v>
      </c>
      <c r="N9" s="23">
        <v>2</v>
      </c>
      <c r="O9" s="22">
        <v>0</v>
      </c>
      <c r="P9" s="23">
        <v>3</v>
      </c>
      <c r="Q9" s="22">
        <v>1</v>
      </c>
      <c r="R9" s="23">
        <v>0</v>
      </c>
      <c r="S9" s="23">
        <f>9+2+1</f>
        <v>12</v>
      </c>
      <c r="T9" s="22">
        <v>1</v>
      </c>
      <c r="U9" s="23">
        <v>0</v>
      </c>
      <c r="V9" s="23">
        <v>7</v>
      </c>
      <c r="W9" s="22">
        <v>0</v>
      </c>
      <c r="X9" s="22">
        <v>0</v>
      </c>
      <c r="Y9" s="23">
        <f>1+4</f>
        <v>5</v>
      </c>
      <c r="Z9" s="22">
        <f>1+1</f>
        <v>2</v>
      </c>
      <c r="AA9" s="22">
        <v>0</v>
      </c>
      <c r="AB9" s="23">
        <f>11+6</f>
        <v>17</v>
      </c>
      <c r="AC9" s="22">
        <v>1</v>
      </c>
      <c r="AD9" s="22">
        <v>0</v>
      </c>
      <c r="AE9" s="23">
        <v>6</v>
      </c>
      <c r="AF9" s="22">
        <v>0</v>
      </c>
      <c r="AG9" s="24">
        <v>0</v>
      </c>
      <c r="AH9" s="22">
        <v>0</v>
      </c>
      <c r="AI9" s="22">
        <v>0</v>
      </c>
      <c r="AJ9" s="22">
        <v>0</v>
      </c>
      <c r="AK9" s="23">
        <v>10</v>
      </c>
      <c r="AL9" s="22">
        <v>0</v>
      </c>
      <c r="AM9" s="22">
        <v>0</v>
      </c>
      <c r="AN9" s="23">
        <v>7</v>
      </c>
      <c r="AO9" s="23">
        <v>2</v>
      </c>
      <c r="AP9" s="22">
        <v>1</v>
      </c>
      <c r="AQ9" s="23">
        <v>21</v>
      </c>
      <c r="AR9" s="23">
        <v>1</v>
      </c>
      <c r="AS9" s="22">
        <v>0</v>
      </c>
      <c r="AT9" s="23">
        <v>14</v>
      </c>
      <c r="AU9" s="23">
        <v>1</v>
      </c>
      <c r="AV9" s="22">
        <v>0</v>
      </c>
      <c r="AW9" s="26">
        <v>6</v>
      </c>
      <c r="AX9" s="25">
        <v>1</v>
      </c>
      <c r="AY9" s="25">
        <v>0</v>
      </c>
      <c r="AZ9" s="25">
        <v>2</v>
      </c>
      <c r="BB9"/>
    </row>
    <row r="10" spans="1:54" s="27" customFormat="1" x14ac:dyDescent="0.25">
      <c r="A10" s="22" t="s">
        <v>137</v>
      </c>
      <c r="B10" s="23">
        <v>0</v>
      </c>
      <c r="C10" s="22">
        <v>0</v>
      </c>
      <c r="D10" s="22">
        <v>0</v>
      </c>
      <c r="E10" s="22">
        <v>0</v>
      </c>
      <c r="F10" s="22">
        <v>0</v>
      </c>
      <c r="G10" s="22">
        <v>0</v>
      </c>
      <c r="H10" s="22">
        <v>6</v>
      </c>
      <c r="I10" s="22">
        <v>0</v>
      </c>
      <c r="J10" s="22">
        <v>0</v>
      </c>
      <c r="K10" s="22">
        <v>0</v>
      </c>
      <c r="L10" s="22">
        <v>0</v>
      </c>
      <c r="M10" s="22">
        <v>0</v>
      </c>
      <c r="N10" s="22">
        <v>2</v>
      </c>
      <c r="O10" s="22">
        <v>0</v>
      </c>
      <c r="P10" s="22">
        <v>0</v>
      </c>
      <c r="Q10" s="22">
        <v>1</v>
      </c>
      <c r="R10" s="22">
        <v>0</v>
      </c>
      <c r="S10" s="22">
        <v>0</v>
      </c>
      <c r="T10" s="22">
        <v>1</v>
      </c>
      <c r="U10" s="22">
        <v>0</v>
      </c>
      <c r="V10" s="22">
        <v>0</v>
      </c>
      <c r="W10" s="23">
        <v>0</v>
      </c>
      <c r="X10" s="22">
        <v>0</v>
      </c>
      <c r="Y10" s="22">
        <v>0</v>
      </c>
      <c r="Z10" s="22">
        <v>0</v>
      </c>
      <c r="AA10" s="22">
        <v>0</v>
      </c>
      <c r="AB10" s="22">
        <v>0</v>
      </c>
      <c r="AC10" s="22">
        <v>1</v>
      </c>
      <c r="AD10" s="22">
        <v>0</v>
      </c>
      <c r="AE10" s="22">
        <v>0</v>
      </c>
      <c r="AF10" s="22">
        <v>0</v>
      </c>
      <c r="AG10" s="24">
        <v>0</v>
      </c>
      <c r="AH10" s="22">
        <v>0</v>
      </c>
      <c r="AI10" s="22">
        <v>1</v>
      </c>
      <c r="AJ10" s="22">
        <v>0</v>
      </c>
      <c r="AK10" s="22">
        <v>0</v>
      </c>
      <c r="AL10" s="22">
        <v>0</v>
      </c>
      <c r="AM10" s="22">
        <v>0</v>
      </c>
      <c r="AN10" s="22">
        <v>0</v>
      </c>
      <c r="AO10" s="22">
        <v>2</v>
      </c>
      <c r="AP10" s="22">
        <v>0</v>
      </c>
      <c r="AQ10" s="22">
        <v>0</v>
      </c>
      <c r="AR10" s="22">
        <v>1</v>
      </c>
      <c r="AS10" s="22">
        <v>0</v>
      </c>
      <c r="AT10" s="22">
        <v>0</v>
      </c>
      <c r="AU10" s="22">
        <v>1</v>
      </c>
      <c r="AV10" s="22">
        <v>0</v>
      </c>
      <c r="AW10" s="24">
        <v>0</v>
      </c>
      <c r="AX10" s="25">
        <v>0</v>
      </c>
      <c r="AY10" s="25">
        <v>0</v>
      </c>
      <c r="AZ10" s="25">
        <v>0</v>
      </c>
      <c r="BB10"/>
    </row>
    <row r="11" spans="1:54" s="27" customFormat="1" x14ac:dyDescent="0.25">
      <c r="A11" s="22" t="s">
        <v>138</v>
      </c>
      <c r="B11" s="22">
        <v>0</v>
      </c>
      <c r="C11" s="22">
        <v>0</v>
      </c>
      <c r="D11" s="22">
        <v>0</v>
      </c>
      <c r="E11" s="22">
        <v>1</v>
      </c>
      <c r="F11" s="22">
        <v>0</v>
      </c>
      <c r="G11" s="22">
        <v>0</v>
      </c>
      <c r="H11" s="22">
        <v>0</v>
      </c>
      <c r="I11" s="22">
        <v>0</v>
      </c>
      <c r="J11" s="22">
        <v>1</v>
      </c>
      <c r="K11" s="22">
        <v>1</v>
      </c>
      <c r="L11" s="22">
        <v>0</v>
      </c>
      <c r="M11" s="22">
        <v>0</v>
      </c>
      <c r="N11" s="22">
        <v>2</v>
      </c>
      <c r="O11" s="22">
        <v>0</v>
      </c>
      <c r="P11" s="23">
        <f>1+1</f>
        <v>2</v>
      </c>
      <c r="Q11" s="22">
        <v>0</v>
      </c>
      <c r="R11" s="22">
        <v>0</v>
      </c>
      <c r="S11" s="22">
        <v>1</v>
      </c>
      <c r="T11" s="22">
        <v>0</v>
      </c>
      <c r="U11" s="22">
        <v>1</v>
      </c>
      <c r="V11" s="22">
        <v>0</v>
      </c>
      <c r="W11" s="22">
        <v>0</v>
      </c>
      <c r="X11" s="22">
        <v>0</v>
      </c>
      <c r="Y11" s="22">
        <v>0</v>
      </c>
      <c r="Z11" s="23">
        <v>0</v>
      </c>
      <c r="AA11" s="22">
        <v>1</v>
      </c>
      <c r="AB11" s="22">
        <v>0</v>
      </c>
      <c r="AC11" s="22">
        <v>0</v>
      </c>
      <c r="AD11" s="23">
        <v>0</v>
      </c>
      <c r="AE11" s="23">
        <v>0</v>
      </c>
      <c r="AF11" s="22">
        <v>1</v>
      </c>
      <c r="AG11" s="24">
        <v>0</v>
      </c>
      <c r="AH11" s="22">
        <v>0</v>
      </c>
      <c r="AI11" s="22">
        <v>0</v>
      </c>
      <c r="AJ11" s="22">
        <v>0</v>
      </c>
      <c r="AK11" s="23">
        <v>0</v>
      </c>
      <c r="AL11" s="22">
        <v>0</v>
      </c>
      <c r="AM11" s="22">
        <v>0</v>
      </c>
      <c r="AN11" s="22">
        <v>0</v>
      </c>
      <c r="AO11" s="22">
        <v>0</v>
      </c>
      <c r="AP11" s="23">
        <v>0</v>
      </c>
      <c r="AQ11" s="22">
        <v>0</v>
      </c>
      <c r="AR11" s="22">
        <v>0</v>
      </c>
      <c r="AS11" s="22">
        <v>1</v>
      </c>
      <c r="AT11" s="23">
        <v>0</v>
      </c>
      <c r="AU11" s="22">
        <v>0</v>
      </c>
      <c r="AV11" s="22">
        <v>0</v>
      </c>
      <c r="AW11" s="26">
        <v>1</v>
      </c>
      <c r="AX11" s="25">
        <v>0</v>
      </c>
      <c r="AY11" s="25">
        <v>0</v>
      </c>
      <c r="AZ11" s="25">
        <v>1</v>
      </c>
      <c r="BB11"/>
    </row>
    <row r="12" spans="1:54" s="27" customFormat="1" x14ac:dyDescent="0.25">
      <c r="A12" s="22" t="s">
        <v>139</v>
      </c>
      <c r="B12" s="22">
        <f>5+2+1</f>
        <v>8</v>
      </c>
      <c r="C12" s="22">
        <v>0</v>
      </c>
      <c r="D12" s="22">
        <v>1</v>
      </c>
      <c r="E12" s="22">
        <v>0</v>
      </c>
      <c r="F12" s="22">
        <v>0</v>
      </c>
      <c r="G12" s="22">
        <v>0</v>
      </c>
      <c r="H12" s="22">
        <v>0</v>
      </c>
      <c r="I12" s="22">
        <v>0</v>
      </c>
      <c r="J12" s="22">
        <v>0</v>
      </c>
      <c r="K12" s="22">
        <v>0</v>
      </c>
      <c r="L12" s="22">
        <v>0</v>
      </c>
      <c r="M12" s="22">
        <v>0</v>
      </c>
      <c r="N12" s="22">
        <v>0</v>
      </c>
      <c r="O12" s="22">
        <v>0</v>
      </c>
      <c r="P12" s="23">
        <v>0</v>
      </c>
      <c r="Q12" s="22">
        <v>0</v>
      </c>
      <c r="R12" s="22">
        <v>0</v>
      </c>
      <c r="S12" s="22">
        <v>0</v>
      </c>
      <c r="T12" s="22">
        <v>0</v>
      </c>
      <c r="U12" s="22">
        <v>0</v>
      </c>
      <c r="V12" s="22">
        <v>0</v>
      </c>
      <c r="W12" s="22">
        <v>2</v>
      </c>
      <c r="X12" s="22">
        <v>0</v>
      </c>
      <c r="Y12" s="22">
        <v>1</v>
      </c>
      <c r="Z12" s="23">
        <v>0</v>
      </c>
      <c r="AA12" s="22">
        <v>0</v>
      </c>
      <c r="AB12" s="22">
        <v>1</v>
      </c>
      <c r="AC12" s="22">
        <v>0</v>
      </c>
      <c r="AD12" s="23">
        <v>0</v>
      </c>
      <c r="AE12" s="23">
        <v>0</v>
      </c>
      <c r="AF12" s="22">
        <v>0</v>
      </c>
      <c r="AG12" s="24">
        <v>0</v>
      </c>
      <c r="AH12" s="22">
        <v>0</v>
      </c>
      <c r="AI12" s="22">
        <v>0</v>
      </c>
      <c r="AJ12" s="22">
        <v>0</v>
      </c>
      <c r="AK12" s="23">
        <v>0</v>
      </c>
      <c r="AL12" s="22">
        <v>0</v>
      </c>
      <c r="AM12" s="22">
        <v>0</v>
      </c>
      <c r="AN12" s="22">
        <v>2</v>
      </c>
      <c r="AO12" s="22">
        <v>2</v>
      </c>
      <c r="AP12" s="23">
        <v>0</v>
      </c>
      <c r="AQ12" s="22">
        <v>0</v>
      </c>
      <c r="AR12" s="22">
        <v>0</v>
      </c>
      <c r="AS12" s="22">
        <v>0</v>
      </c>
      <c r="AT12" s="23">
        <v>0</v>
      </c>
      <c r="AU12" s="22">
        <v>0</v>
      </c>
      <c r="AV12" s="22">
        <v>0</v>
      </c>
      <c r="AW12" s="26">
        <v>0</v>
      </c>
      <c r="AX12" s="25">
        <v>0</v>
      </c>
      <c r="AY12" s="25">
        <v>0</v>
      </c>
      <c r="AZ12" s="25">
        <v>0</v>
      </c>
      <c r="BB12"/>
    </row>
    <row r="13" spans="1:54" s="27" customFormat="1" x14ac:dyDescent="0.25">
      <c r="A13" s="22" t="s">
        <v>140</v>
      </c>
      <c r="B13" s="23">
        <f>27+15+9</f>
        <v>51</v>
      </c>
      <c r="C13" s="23">
        <f>10+8+4+1</f>
        <v>23</v>
      </c>
      <c r="D13" s="22">
        <v>0</v>
      </c>
      <c r="E13" s="23">
        <v>0</v>
      </c>
      <c r="F13" s="23">
        <v>0</v>
      </c>
      <c r="G13" s="22">
        <v>0</v>
      </c>
      <c r="H13" s="23">
        <f>18+32+17+22+7</f>
        <v>96</v>
      </c>
      <c r="I13" s="23">
        <v>2</v>
      </c>
      <c r="J13" s="23">
        <v>0</v>
      </c>
      <c r="K13" s="23">
        <f>2+1+1</f>
        <v>4</v>
      </c>
      <c r="L13" s="23">
        <v>0</v>
      </c>
      <c r="M13" s="22">
        <v>0</v>
      </c>
      <c r="N13" s="23">
        <f>3+29+30+27+4+12</f>
        <v>105</v>
      </c>
      <c r="O13" s="22">
        <f>1+2+2+1+1</f>
        <v>7</v>
      </c>
      <c r="P13" s="22">
        <v>0</v>
      </c>
      <c r="Q13" s="23">
        <f>1+3+5+2</f>
        <v>11</v>
      </c>
      <c r="R13" s="23">
        <v>1</v>
      </c>
      <c r="S13" s="22">
        <v>0</v>
      </c>
      <c r="T13" s="23">
        <f>8+35+14+8+6</f>
        <v>71</v>
      </c>
      <c r="U13" s="23">
        <v>17</v>
      </c>
      <c r="V13" s="22">
        <v>0</v>
      </c>
      <c r="W13" s="23">
        <f>3+21+19+12+3</f>
        <v>58</v>
      </c>
      <c r="X13" s="23">
        <f>8+2+2</f>
        <v>12</v>
      </c>
      <c r="Y13" s="22">
        <v>0</v>
      </c>
      <c r="Z13" s="23">
        <f>3+8+5+1</f>
        <v>17</v>
      </c>
      <c r="AA13" s="23">
        <v>1</v>
      </c>
      <c r="AB13" s="22">
        <v>0</v>
      </c>
      <c r="AC13" s="23">
        <v>46</v>
      </c>
      <c r="AD13" s="23">
        <v>1</v>
      </c>
      <c r="AE13" s="22">
        <v>0</v>
      </c>
      <c r="AF13" s="23">
        <v>2</v>
      </c>
      <c r="AG13" s="26">
        <v>1</v>
      </c>
      <c r="AH13" s="23">
        <v>0</v>
      </c>
      <c r="AI13" s="23">
        <v>9</v>
      </c>
      <c r="AJ13" s="23">
        <v>3</v>
      </c>
      <c r="AK13" s="22">
        <v>0</v>
      </c>
      <c r="AL13" s="22">
        <v>5</v>
      </c>
      <c r="AM13" s="22">
        <v>1</v>
      </c>
      <c r="AN13" s="22">
        <v>0</v>
      </c>
      <c r="AO13" s="23">
        <v>56</v>
      </c>
      <c r="AP13" s="23">
        <v>30</v>
      </c>
      <c r="AQ13" s="22">
        <v>0</v>
      </c>
      <c r="AR13" s="23">
        <v>35</v>
      </c>
      <c r="AS13" s="23">
        <v>49</v>
      </c>
      <c r="AT13" s="22">
        <v>0</v>
      </c>
      <c r="AU13" s="23">
        <v>90</v>
      </c>
      <c r="AV13" s="23">
        <v>9</v>
      </c>
      <c r="AW13" s="24">
        <v>0</v>
      </c>
      <c r="AX13" s="25">
        <v>5</v>
      </c>
      <c r="AY13" s="25">
        <v>3</v>
      </c>
      <c r="AZ13" s="25">
        <v>0</v>
      </c>
      <c r="BB13"/>
    </row>
    <row r="14" spans="1:54" x14ac:dyDescent="0.25">
      <c r="A14" s="22" t="s">
        <v>141</v>
      </c>
      <c r="B14" s="25">
        <v>0</v>
      </c>
      <c r="C14" s="25">
        <v>0</v>
      </c>
      <c r="D14" s="25">
        <v>0</v>
      </c>
      <c r="E14" s="25">
        <v>0</v>
      </c>
      <c r="F14" s="25">
        <v>0</v>
      </c>
      <c r="G14" s="25">
        <v>0</v>
      </c>
      <c r="H14" s="25">
        <v>1</v>
      </c>
      <c r="I14" s="25">
        <v>0</v>
      </c>
      <c r="J14" s="25">
        <v>0</v>
      </c>
      <c r="K14" s="25">
        <v>0</v>
      </c>
      <c r="L14" s="25">
        <v>0</v>
      </c>
      <c r="M14" s="25">
        <v>0</v>
      </c>
      <c r="N14" s="25">
        <v>0</v>
      </c>
      <c r="O14" s="25">
        <v>0</v>
      </c>
      <c r="P14" s="25">
        <v>0</v>
      </c>
      <c r="Q14" s="25">
        <v>0</v>
      </c>
      <c r="R14" s="25">
        <v>0</v>
      </c>
      <c r="S14" s="25">
        <v>0</v>
      </c>
      <c r="T14" s="25">
        <v>0</v>
      </c>
      <c r="U14" s="25">
        <v>0</v>
      </c>
      <c r="V14" s="25">
        <v>0</v>
      </c>
      <c r="W14" s="25">
        <v>0</v>
      </c>
      <c r="X14" s="29">
        <v>0</v>
      </c>
      <c r="Y14" s="25">
        <v>0</v>
      </c>
      <c r="Z14" s="25">
        <v>0</v>
      </c>
      <c r="AA14" s="25">
        <v>0</v>
      </c>
      <c r="AB14" s="25">
        <v>0</v>
      </c>
      <c r="AC14" s="25">
        <v>0</v>
      </c>
      <c r="AD14" s="25">
        <v>0</v>
      </c>
      <c r="AE14" s="25">
        <v>0</v>
      </c>
      <c r="AF14" s="25">
        <v>0</v>
      </c>
      <c r="AG14" s="30">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30">
        <v>0</v>
      </c>
      <c r="AX14" s="25">
        <v>0</v>
      </c>
      <c r="AY14" s="25">
        <v>0</v>
      </c>
      <c r="AZ14" s="25">
        <v>0</v>
      </c>
      <c r="BA14" s="27"/>
    </row>
    <row r="15" spans="1:54" x14ac:dyDescent="0.25">
      <c r="A15" s="22" t="s">
        <v>142</v>
      </c>
      <c r="B15" s="25">
        <v>0</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9">
        <v>0</v>
      </c>
      <c r="Y15" s="25">
        <v>0</v>
      </c>
      <c r="Z15" s="25">
        <v>0</v>
      </c>
      <c r="AA15" s="25">
        <v>0</v>
      </c>
      <c r="AB15" s="25">
        <v>0</v>
      </c>
      <c r="AC15" s="25">
        <v>0</v>
      </c>
      <c r="AD15" s="25">
        <v>0</v>
      </c>
      <c r="AE15" s="25">
        <v>0</v>
      </c>
      <c r="AF15" s="25">
        <v>0</v>
      </c>
      <c r="AG15" s="30">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30">
        <v>0</v>
      </c>
      <c r="AX15" s="25">
        <v>0</v>
      </c>
      <c r="AY15" s="25">
        <v>0</v>
      </c>
      <c r="AZ15" s="25">
        <v>0</v>
      </c>
      <c r="BA15" s="27"/>
    </row>
    <row r="16" spans="1:54" x14ac:dyDescent="0.25">
      <c r="A16" s="22" t="s">
        <v>143</v>
      </c>
      <c r="B16" s="23">
        <v>0</v>
      </c>
      <c r="C16" s="22">
        <v>1</v>
      </c>
      <c r="D16" s="23">
        <f>1+8+8+4+1+1+1</f>
        <v>24</v>
      </c>
      <c r="E16" s="22">
        <v>0</v>
      </c>
      <c r="F16" s="22">
        <v>0</v>
      </c>
      <c r="G16" s="23">
        <v>0</v>
      </c>
      <c r="H16" s="22">
        <v>0</v>
      </c>
      <c r="I16" s="22">
        <v>0</v>
      </c>
      <c r="J16" s="22">
        <v>0</v>
      </c>
      <c r="K16" s="22">
        <v>0</v>
      </c>
      <c r="L16" s="22">
        <v>0</v>
      </c>
      <c r="M16" s="22">
        <v>0</v>
      </c>
      <c r="N16" s="22">
        <v>0</v>
      </c>
      <c r="O16" s="22">
        <f>1+1</f>
        <v>2</v>
      </c>
      <c r="P16" s="23">
        <f>5+14+1</f>
        <v>20</v>
      </c>
      <c r="Q16" s="22">
        <v>1</v>
      </c>
      <c r="R16" s="22">
        <v>0</v>
      </c>
      <c r="S16" s="23">
        <f>8+1+5+3+1</f>
        <v>18</v>
      </c>
      <c r="T16" s="22">
        <v>0</v>
      </c>
      <c r="U16" s="22">
        <v>0</v>
      </c>
      <c r="V16" s="23">
        <v>4</v>
      </c>
      <c r="W16" s="22">
        <v>0</v>
      </c>
      <c r="X16" s="22">
        <v>1</v>
      </c>
      <c r="Y16" s="23">
        <f>2+14+3+1+1</f>
        <v>21</v>
      </c>
      <c r="Z16" s="22">
        <v>0</v>
      </c>
      <c r="AA16" s="22">
        <v>0</v>
      </c>
      <c r="AB16" s="23">
        <f>11+15</f>
        <v>26</v>
      </c>
      <c r="AC16" s="22">
        <v>0</v>
      </c>
      <c r="AD16" s="22">
        <v>0</v>
      </c>
      <c r="AE16" s="23">
        <v>23</v>
      </c>
      <c r="AF16" s="22">
        <v>0</v>
      </c>
      <c r="AG16" s="24">
        <v>0</v>
      </c>
      <c r="AH16" s="22">
        <v>0</v>
      </c>
      <c r="AI16" s="22">
        <v>4</v>
      </c>
      <c r="AJ16" s="22">
        <v>0</v>
      </c>
      <c r="AK16" s="23">
        <v>64</v>
      </c>
      <c r="AL16" s="22">
        <v>0</v>
      </c>
      <c r="AM16" s="22">
        <v>1</v>
      </c>
      <c r="AN16" s="22">
        <v>13</v>
      </c>
      <c r="AO16" s="23">
        <v>0</v>
      </c>
      <c r="AP16" s="22">
        <v>1</v>
      </c>
      <c r="AQ16" s="23">
        <v>51</v>
      </c>
      <c r="AR16" s="22">
        <v>0</v>
      </c>
      <c r="AS16" s="23">
        <v>0</v>
      </c>
      <c r="AT16" s="23">
        <v>43</v>
      </c>
      <c r="AU16" s="22">
        <v>0</v>
      </c>
      <c r="AV16" s="22">
        <v>2</v>
      </c>
      <c r="AW16" s="26">
        <v>39</v>
      </c>
      <c r="AX16" s="25">
        <v>0</v>
      </c>
      <c r="AY16" s="25">
        <v>0</v>
      </c>
      <c r="AZ16" s="25">
        <v>7</v>
      </c>
      <c r="BA16" s="27"/>
    </row>
    <row r="17" spans="1:53" x14ac:dyDescent="0.25">
      <c r="A17" s="22" t="s">
        <v>144</v>
      </c>
      <c r="B17" s="23">
        <f>6+1+2</f>
        <v>9</v>
      </c>
      <c r="C17" s="22">
        <v>0</v>
      </c>
      <c r="D17" s="22">
        <v>0</v>
      </c>
      <c r="E17" s="22">
        <v>0</v>
      </c>
      <c r="F17" s="23">
        <v>0</v>
      </c>
      <c r="G17" s="22">
        <v>0</v>
      </c>
      <c r="H17" s="23">
        <f>30+7</f>
        <v>37</v>
      </c>
      <c r="I17" s="23">
        <v>0</v>
      </c>
      <c r="J17" s="23">
        <v>0</v>
      </c>
      <c r="K17" s="22">
        <f>4+1</f>
        <v>5</v>
      </c>
      <c r="L17" s="23">
        <v>1</v>
      </c>
      <c r="M17" s="23">
        <v>0</v>
      </c>
      <c r="N17" s="22">
        <v>4</v>
      </c>
      <c r="O17" s="22">
        <v>0</v>
      </c>
      <c r="P17" s="22">
        <v>0</v>
      </c>
      <c r="Q17" s="22">
        <v>1</v>
      </c>
      <c r="R17" s="23">
        <v>0</v>
      </c>
      <c r="S17" s="22">
        <v>0</v>
      </c>
      <c r="T17" s="23">
        <v>7</v>
      </c>
      <c r="U17" s="22">
        <v>2</v>
      </c>
      <c r="V17" s="22">
        <v>0</v>
      </c>
      <c r="W17" s="23">
        <v>9</v>
      </c>
      <c r="X17" s="22">
        <v>1</v>
      </c>
      <c r="Y17" s="22">
        <v>0</v>
      </c>
      <c r="Z17" s="22">
        <v>9</v>
      </c>
      <c r="AA17" s="23">
        <v>0</v>
      </c>
      <c r="AB17" s="22">
        <v>0</v>
      </c>
      <c r="AC17" s="22">
        <v>8</v>
      </c>
      <c r="AD17" s="22">
        <v>0</v>
      </c>
      <c r="AE17" s="22">
        <v>0</v>
      </c>
      <c r="AF17" s="22">
        <v>1</v>
      </c>
      <c r="AG17" s="24">
        <v>0</v>
      </c>
      <c r="AH17" s="23">
        <v>0</v>
      </c>
      <c r="AI17" s="22">
        <v>7</v>
      </c>
      <c r="AJ17" s="22">
        <v>2</v>
      </c>
      <c r="AK17" s="22">
        <v>0</v>
      </c>
      <c r="AL17" s="22">
        <v>2</v>
      </c>
      <c r="AM17" s="22">
        <v>0</v>
      </c>
      <c r="AN17" s="22">
        <v>0</v>
      </c>
      <c r="AO17" s="22">
        <v>31</v>
      </c>
      <c r="AP17" s="22">
        <v>0</v>
      </c>
      <c r="AQ17" s="22">
        <v>0</v>
      </c>
      <c r="AR17" s="23">
        <v>18</v>
      </c>
      <c r="AS17" s="23">
        <v>1</v>
      </c>
      <c r="AT17" s="22">
        <v>0</v>
      </c>
      <c r="AU17" s="22">
        <v>8</v>
      </c>
      <c r="AV17" s="22">
        <v>1</v>
      </c>
      <c r="AW17" s="24">
        <v>0</v>
      </c>
      <c r="AX17" s="25">
        <v>2</v>
      </c>
      <c r="AY17" s="25">
        <v>2</v>
      </c>
      <c r="AZ17" s="25">
        <v>0</v>
      </c>
      <c r="BA17"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16796-B1FA-431D-88FE-D2362AAEF017}">
  <dimension ref="A1:AW17"/>
  <sheetViews>
    <sheetView workbookViewId="0">
      <selection activeCell="G28" sqref="G28"/>
    </sheetView>
  </sheetViews>
  <sheetFormatPr defaultRowHeight="15" x14ac:dyDescent="0.25"/>
  <cols>
    <col min="1" max="1" width="24.7109375" customWidth="1"/>
  </cols>
  <sheetData>
    <row r="1" spans="1:49" x14ac:dyDescent="0.25">
      <c r="A1" s="31" t="s">
        <v>32</v>
      </c>
      <c r="B1" s="32" t="s">
        <v>33</v>
      </c>
      <c r="C1" s="33" t="s">
        <v>34</v>
      </c>
      <c r="D1" s="33" t="s">
        <v>35</v>
      </c>
      <c r="E1" s="33" t="s">
        <v>36</v>
      </c>
      <c r="F1" s="33" t="s">
        <v>37</v>
      </c>
      <c r="G1" s="33" t="s">
        <v>38</v>
      </c>
      <c r="H1" s="33" t="s">
        <v>39</v>
      </c>
      <c r="I1" s="33" t="s">
        <v>40</v>
      </c>
      <c r="J1" s="33" t="s">
        <v>41</v>
      </c>
      <c r="K1" s="33" t="s">
        <v>42</v>
      </c>
      <c r="L1" s="33" t="s">
        <v>43</v>
      </c>
      <c r="M1" s="33" t="s">
        <v>44</v>
      </c>
      <c r="N1" s="33" t="s">
        <v>45</v>
      </c>
      <c r="O1" s="33" t="s">
        <v>46</v>
      </c>
      <c r="P1" s="33" t="s">
        <v>47</v>
      </c>
      <c r="Q1" s="33" t="s">
        <v>48</v>
      </c>
      <c r="R1" s="33" t="s">
        <v>49</v>
      </c>
      <c r="S1" s="33" t="s">
        <v>50</v>
      </c>
      <c r="T1" s="33" t="s">
        <v>51</v>
      </c>
      <c r="U1" s="33" t="s">
        <v>52</v>
      </c>
      <c r="V1" s="33" t="s">
        <v>53</v>
      </c>
      <c r="W1" s="33" t="s">
        <v>54</v>
      </c>
      <c r="X1" s="33" t="s">
        <v>55</v>
      </c>
      <c r="Y1" s="33" t="s">
        <v>56</v>
      </c>
      <c r="Z1" s="33" t="s">
        <v>57</v>
      </c>
      <c r="AA1" s="33" t="s">
        <v>58</v>
      </c>
      <c r="AB1" s="33" t="s">
        <v>59</v>
      </c>
      <c r="AC1" s="33" t="s">
        <v>60</v>
      </c>
      <c r="AD1" s="33" t="s">
        <v>61</v>
      </c>
      <c r="AE1" s="33" t="s">
        <v>62</v>
      </c>
      <c r="AF1" s="33" t="s">
        <v>63</v>
      </c>
      <c r="AG1" s="33" t="s">
        <v>64</v>
      </c>
      <c r="AH1" s="33" t="s">
        <v>65</v>
      </c>
      <c r="AI1" s="33" t="s">
        <v>72</v>
      </c>
      <c r="AJ1" s="33" t="s">
        <v>73</v>
      </c>
      <c r="AK1" s="33" t="s">
        <v>74</v>
      </c>
      <c r="AL1" s="33" t="s">
        <v>75</v>
      </c>
      <c r="AM1" s="33" t="s">
        <v>76</v>
      </c>
      <c r="AN1" s="33" t="s">
        <v>77</v>
      </c>
      <c r="AO1" s="33" t="s">
        <v>78</v>
      </c>
      <c r="AP1" s="33" t="s">
        <v>79</v>
      </c>
      <c r="AQ1" s="33" t="s">
        <v>80</v>
      </c>
      <c r="AR1" s="33" t="s">
        <v>120</v>
      </c>
      <c r="AS1" s="33" t="s">
        <v>121</v>
      </c>
      <c r="AT1" s="33" t="s">
        <v>122</v>
      </c>
      <c r="AU1" s="34" t="s">
        <v>126</v>
      </c>
      <c r="AV1" s="34" t="s">
        <v>127</v>
      </c>
      <c r="AW1" s="34" t="s">
        <v>128</v>
      </c>
    </row>
    <row r="2" spans="1:49" x14ac:dyDescent="0.25">
      <c r="A2" s="22" t="s">
        <v>129</v>
      </c>
      <c r="B2" s="23">
        <v>0</v>
      </c>
      <c r="C2" s="22">
        <v>0</v>
      </c>
      <c r="D2" s="23">
        <v>0</v>
      </c>
      <c r="E2" s="22">
        <v>0</v>
      </c>
      <c r="F2" s="22">
        <v>0</v>
      </c>
      <c r="G2" s="23">
        <v>0</v>
      </c>
      <c r="H2" s="22">
        <v>1E-4</v>
      </c>
      <c r="I2" s="22">
        <v>0</v>
      </c>
      <c r="J2" s="22">
        <v>0</v>
      </c>
      <c r="K2" s="22">
        <v>0</v>
      </c>
      <c r="L2" s="22">
        <v>0</v>
      </c>
      <c r="M2" s="22">
        <v>0</v>
      </c>
      <c r="N2" s="22">
        <v>0</v>
      </c>
      <c r="O2" s="22">
        <v>0</v>
      </c>
      <c r="P2" s="23">
        <v>0</v>
      </c>
      <c r="Q2" s="22">
        <v>0</v>
      </c>
      <c r="R2" s="22">
        <v>0</v>
      </c>
      <c r="S2" s="23">
        <v>0</v>
      </c>
      <c r="T2" s="22">
        <v>0</v>
      </c>
      <c r="U2" s="22">
        <v>0</v>
      </c>
      <c r="V2" s="23">
        <v>0</v>
      </c>
      <c r="W2" s="22">
        <v>0</v>
      </c>
      <c r="X2" s="22">
        <v>0</v>
      </c>
      <c r="Y2" s="23">
        <v>0</v>
      </c>
      <c r="Z2" s="22">
        <v>0</v>
      </c>
      <c r="AA2" s="22">
        <v>0</v>
      </c>
      <c r="AB2" s="23">
        <v>0</v>
      </c>
      <c r="AC2" s="22">
        <v>0</v>
      </c>
      <c r="AD2" s="22">
        <v>0</v>
      </c>
      <c r="AE2" s="23">
        <v>0</v>
      </c>
      <c r="AF2" s="22">
        <v>0</v>
      </c>
      <c r="AG2" s="22">
        <v>0</v>
      </c>
      <c r="AH2" s="22">
        <v>0</v>
      </c>
      <c r="AI2" s="22">
        <v>0</v>
      </c>
      <c r="AJ2" s="22">
        <v>0</v>
      </c>
      <c r="AK2" s="23">
        <v>0</v>
      </c>
      <c r="AL2" s="22">
        <v>0</v>
      </c>
      <c r="AM2" s="22">
        <v>0</v>
      </c>
      <c r="AN2" s="22">
        <v>0</v>
      </c>
      <c r="AO2" s="23">
        <v>0</v>
      </c>
      <c r="AP2" s="22">
        <v>0</v>
      </c>
      <c r="AQ2" s="23">
        <v>0</v>
      </c>
      <c r="AR2" s="22">
        <v>0</v>
      </c>
      <c r="AS2" s="23">
        <v>0</v>
      </c>
      <c r="AT2" s="23">
        <v>0</v>
      </c>
      <c r="AU2" s="25">
        <v>0</v>
      </c>
      <c r="AV2" s="25">
        <v>0</v>
      </c>
      <c r="AW2" s="25">
        <v>0</v>
      </c>
    </row>
    <row r="3" spans="1:49" x14ac:dyDescent="0.25">
      <c r="A3" s="22" t="s">
        <v>130</v>
      </c>
      <c r="B3" s="23">
        <v>1E-4</v>
      </c>
      <c r="C3" s="22">
        <v>0</v>
      </c>
      <c r="D3" s="22">
        <v>0</v>
      </c>
      <c r="E3" s="23">
        <v>0</v>
      </c>
      <c r="F3" s="22">
        <v>0</v>
      </c>
      <c r="G3" s="22">
        <v>0</v>
      </c>
      <c r="H3" s="22">
        <v>4.1999999999999997E-3</v>
      </c>
      <c r="I3" s="22">
        <v>0</v>
      </c>
      <c r="J3" s="22">
        <v>0</v>
      </c>
      <c r="K3" s="22">
        <v>1E-4</v>
      </c>
      <c r="L3" s="22">
        <v>0</v>
      </c>
      <c r="M3" s="22">
        <v>0</v>
      </c>
      <c r="N3" s="22">
        <v>0</v>
      </c>
      <c r="O3" s="22">
        <v>0</v>
      </c>
      <c r="P3" s="22">
        <v>0</v>
      </c>
      <c r="Q3" s="22">
        <v>0</v>
      </c>
      <c r="R3" s="22">
        <v>0</v>
      </c>
      <c r="S3" s="22">
        <v>0</v>
      </c>
      <c r="T3" s="23">
        <v>3.5000000000000001E-3</v>
      </c>
      <c r="U3" s="22">
        <v>2.3E-3</v>
      </c>
      <c r="V3" s="22">
        <v>0</v>
      </c>
      <c r="W3" s="22">
        <v>5.8999999999999999E-3</v>
      </c>
      <c r="X3" s="22">
        <v>0</v>
      </c>
      <c r="Y3" s="22">
        <v>0</v>
      </c>
      <c r="Z3" s="22">
        <v>2.0000000000000001E-4</v>
      </c>
      <c r="AA3" s="22">
        <v>0</v>
      </c>
      <c r="AB3" s="22">
        <v>0</v>
      </c>
      <c r="AC3" s="22">
        <v>6.9999999999999999E-4</v>
      </c>
      <c r="AD3" s="22">
        <v>0</v>
      </c>
      <c r="AE3" s="22">
        <v>0</v>
      </c>
      <c r="AF3" s="22">
        <v>0</v>
      </c>
      <c r="AG3" s="22">
        <v>0</v>
      </c>
      <c r="AH3" s="22">
        <v>0</v>
      </c>
      <c r="AI3" s="22">
        <v>5.0000000000000001E-4</v>
      </c>
      <c r="AJ3" s="22">
        <v>0</v>
      </c>
      <c r="AK3" s="22">
        <v>0</v>
      </c>
      <c r="AL3" s="22">
        <v>0</v>
      </c>
      <c r="AM3" s="22">
        <v>0</v>
      </c>
      <c r="AN3" s="22">
        <v>0</v>
      </c>
      <c r="AO3" s="22">
        <v>0</v>
      </c>
      <c r="AP3" s="23">
        <v>0</v>
      </c>
      <c r="AQ3" s="22">
        <v>0</v>
      </c>
      <c r="AR3" s="22">
        <v>0</v>
      </c>
      <c r="AS3" s="22">
        <v>0</v>
      </c>
      <c r="AT3" s="22">
        <v>0</v>
      </c>
      <c r="AU3" s="25">
        <v>0</v>
      </c>
      <c r="AV3" s="25">
        <v>1.2999999999999999E-3</v>
      </c>
      <c r="AW3" s="25">
        <v>0</v>
      </c>
    </row>
    <row r="4" spans="1:49" x14ac:dyDescent="0.25">
      <c r="A4" s="22" t="s">
        <v>131</v>
      </c>
      <c r="B4" s="23">
        <f>0.0039+0.0071</f>
        <v>1.0999999999999999E-2</v>
      </c>
      <c r="C4" s="22">
        <v>1.4E-3</v>
      </c>
      <c r="D4" s="22">
        <v>0</v>
      </c>
      <c r="E4" s="23">
        <v>0</v>
      </c>
      <c r="F4" s="23">
        <v>0</v>
      </c>
      <c r="G4" s="22">
        <v>0</v>
      </c>
      <c r="H4" s="22">
        <f>0.0135+0.0022+0.0001</f>
        <v>1.5799999999999998E-2</v>
      </c>
      <c r="I4" s="22">
        <v>0</v>
      </c>
      <c r="J4" s="22">
        <v>0</v>
      </c>
      <c r="K4" s="22">
        <f>0.0001+0.0006+0.0002</f>
        <v>8.9999999999999998E-4</v>
      </c>
      <c r="L4" s="23">
        <v>0</v>
      </c>
      <c r="M4" s="22">
        <v>0</v>
      </c>
      <c r="N4" s="22">
        <v>1E-4</v>
      </c>
      <c r="O4" s="22">
        <v>0</v>
      </c>
      <c r="P4" s="22">
        <v>0</v>
      </c>
      <c r="Q4" s="23">
        <v>1E-4</v>
      </c>
      <c r="R4" s="22">
        <v>0</v>
      </c>
      <c r="S4" s="22">
        <v>0</v>
      </c>
      <c r="T4" s="23">
        <f>0.0073+0.0089+0.001</f>
        <v>1.72E-2</v>
      </c>
      <c r="U4" s="22">
        <f>0.0018+0.0016</f>
        <v>3.4000000000000002E-3</v>
      </c>
      <c r="V4" s="22">
        <v>0</v>
      </c>
      <c r="W4" s="23">
        <v>2.9999999999999997E-4</v>
      </c>
      <c r="X4" s="22">
        <v>0</v>
      </c>
      <c r="Y4" s="22">
        <v>0</v>
      </c>
      <c r="Z4" s="22">
        <v>0</v>
      </c>
      <c r="AA4" s="22">
        <v>0</v>
      </c>
      <c r="AB4" s="22">
        <v>0</v>
      </c>
      <c r="AC4" s="22">
        <v>3.3999999999999998E-3</v>
      </c>
      <c r="AD4" s="22">
        <v>0</v>
      </c>
      <c r="AE4" s="22">
        <v>0</v>
      </c>
      <c r="AF4" s="22">
        <v>2.2000000000000001E-3</v>
      </c>
      <c r="AG4" s="22">
        <v>0</v>
      </c>
      <c r="AH4" s="23">
        <v>0</v>
      </c>
      <c r="AI4" s="22">
        <v>0</v>
      </c>
      <c r="AJ4" s="22">
        <v>0</v>
      </c>
      <c r="AK4" s="22">
        <v>0</v>
      </c>
      <c r="AL4" s="23">
        <v>1.5800000000000002E-2</v>
      </c>
      <c r="AM4" s="22">
        <v>6.9999999999999999E-4</v>
      </c>
      <c r="AN4" s="22">
        <v>0</v>
      </c>
      <c r="AO4" s="22">
        <v>5.7000000000000002E-3</v>
      </c>
      <c r="AP4" s="22">
        <v>0</v>
      </c>
      <c r="AQ4" s="22">
        <v>0</v>
      </c>
      <c r="AR4" s="22">
        <v>2.0000000000000001E-4</v>
      </c>
      <c r="AS4" s="23">
        <v>0</v>
      </c>
      <c r="AT4" s="22">
        <v>0</v>
      </c>
      <c r="AU4" s="25">
        <v>4.3E-3</v>
      </c>
      <c r="AV4" s="25">
        <v>2E-3</v>
      </c>
      <c r="AW4" s="25">
        <v>0</v>
      </c>
    </row>
    <row r="5" spans="1:49" x14ac:dyDescent="0.25">
      <c r="A5" s="22" t="s">
        <v>132</v>
      </c>
      <c r="B5" s="23">
        <v>0</v>
      </c>
      <c r="C5" s="22">
        <v>0</v>
      </c>
      <c r="D5" s="22">
        <v>0</v>
      </c>
      <c r="E5" s="23">
        <v>0</v>
      </c>
      <c r="F5" s="23">
        <v>0</v>
      </c>
      <c r="G5" s="22">
        <v>0</v>
      </c>
      <c r="H5" s="22">
        <v>0</v>
      </c>
      <c r="I5" s="22">
        <v>1E-4</v>
      </c>
      <c r="J5" s="22">
        <v>0</v>
      </c>
      <c r="K5" s="22">
        <v>0</v>
      </c>
      <c r="L5" s="22">
        <v>0</v>
      </c>
      <c r="M5" s="22">
        <v>0</v>
      </c>
      <c r="N5" s="22">
        <v>0</v>
      </c>
      <c r="O5" s="22">
        <v>0</v>
      </c>
      <c r="P5" s="22">
        <v>0</v>
      </c>
      <c r="Q5" s="23">
        <v>0</v>
      </c>
      <c r="R5" s="23">
        <v>0</v>
      </c>
      <c r="S5" s="22">
        <v>0</v>
      </c>
      <c r="T5" s="23">
        <f>0.0002+0.0085</f>
        <v>8.7000000000000011E-3</v>
      </c>
      <c r="U5" s="23">
        <v>1E-4</v>
      </c>
      <c r="V5" s="22">
        <v>0</v>
      </c>
      <c r="W5" s="23">
        <f>0.008+0.0391</f>
        <v>4.7100000000000003E-2</v>
      </c>
      <c r="X5" s="23">
        <v>1.1999999999999999E-3</v>
      </c>
      <c r="Y5" s="22">
        <v>0</v>
      </c>
      <c r="Z5" s="23">
        <v>0</v>
      </c>
      <c r="AA5" s="22">
        <v>0</v>
      </c>
      <c r="AB5" s="22">
        <v>0</v>
      </c>
      <c r="AC5" s="22">
        <v>0</v>
      </c>
      <c r="AD5" s="23">
        <v>0</v>
      </c>
      <c r="AE5" s="22">
        <v>0</v>
      </c>
      <c r="AF5" s="22">
        <v>0</v>
      </c>
      <c r="AG5" s="22">
        <v>0</v>
      </c>
      <c r="AH5" s="22">
        <v>0</v>
      </c>
      <c r="AI5" s="22">
        <v>0</v>
      </c>
      <c r="AJ5" s="22">
        <v>0</v>
      </c>
      <c r="AK5" s="22">
        <v>0</v>
      </c>
      <c r="AL5" s="22">
        <v>0</v>
      </c>
      <c r="AM5" s="22">
        <v>0</v>
      </c>
      <c r="AN5" s="22">
        <v>0</v>
      </c>
      <c r="AO5" s="23">
        <v>1E-4</v>
      </c>
      <c r="AP5" s="23">
        <v>0</v>
      </c>
      <c r="AQ5" s="22">
        <v>0</v>
      </c>
      <c r="AR5" s="23">
        <v>0</v>
      </c>
      <c r="AS5" s="23">
        <v>0</v>
      </c>
      <c r="AT5" s="22">
        <v>0</v>
      </c>
      <c r="AU5" s="25">
        <v>0</v>
      </c>
      <c r="AV5" s="25">
        <v>0</v>
      </c>
      <c r="AW5" s="25">
        <v>0</v>
      </c>
    </row>
    <row r="6" spans="1:49" x14ac:dyDescent="0.25">
      <c r="A6" s="22" t="s">
        <v>133</v>
      </c>
      <c r="B6" s="23">
        <v>0</v>
      </c>
      <c r="C6" s="22">
        <v>0</v>
      </c>
      <c r="D6" s="22">
        <v>0</v>
      </c>
      <c r="E6" s="23">
        <v>0</v>
      </c>
      <c r="F6" s="23">
        <v>0</v>
      </c>
      <c r="G6" s="22">
        <v>0</v>
      </c>
      <c r="H6" s="22">
        <v>0</v>
      </c>
      <c r="I6" s="22">
        <v>0</v>
      </c>
      <c r="J6" s="22">
        <v>0</v>
      </c>
      <c r="K6" s="22">
        <v>0</v>
      </c>
      <c r="L6" s="22">
        <v>0</v>
      </c>
      <c r="M6" s="22">
        <v>0</v>
      </c>
      <c r="N6" s="22">
        <v>0</v>
      </c>
      <c r="O6" s="22">
        <v>0</v>
      </c>
      <c r="P6" s="22">
        <v>0</v>
      </c>
      <c r="Q6" s="23">
        <v>0</v>
      </c>
      <c r="R6" s="23">
        <v>0</v>
      </c>
      <c r="S6" s="22">
        <v>0</v>
      </c>
      <c r="T6" s="23">
        <v>0</v>
      </c>
      <c r="U6" s="23">
        <v>0</v>
      </c>
      <c r="V6" s="22">
        <v>0</v>
      </c>
      <c r="W6" s="23">
        <v>0</v>
      </c>
      <c r="X6" s="23">
        <v>0</v>
      </c>
      <c r="Y6" s="22">
        <v>0</v>
      </c>
      <c r="Z6" s="23">
        <v>0</v>
      </c>
      <c r="AA6" s="22">
        <v>0</v>
      </c>
      <c r="AB6" s="22">
        <v>0</v>
      </c>
      <c r="AC6" s="22">
        <v>0</v>
      </c>
      <c r="AD6" s="23">
        <v>0</v>
      </c>
      <c r="AE6" s="22">
        <v>0</v>
      </c>
      <c r="AF6" s="22">
        <v>0</v>
      </c>
      <c r="AG6" s="22">
        <v>0</v>
      </c>
      <c r="AH6" s="22">
        <v>0.3977</v>
      </c>
      <c r="AI6" s="22">
        <v>0</v>
      </c>
      <c r="AJ6" s="22">
        <v>0</v>
      </c>
      <c r="AK6" s="22">
        <v>0</v>
      </c>
      <c r="AL6" s="22">
        <v>0</v>
      </c>
      <c r="AM6" s="22">
        <v>0</v>
      </c>
      <c r="AN6" s="22">
        <v>0</v>
      </c>
      <c r="AO6" s="23">
        <v>0</v>
      </c>
      <c r="AP6" s="23">
        <v>0</v>
      </c>
      <c r="AQ6" s="22">
        <v>0</v>
      </c>
      <c r="AR6" s="23">
        <v>0</v>
      </c>
      <c r="AS6" s="23">
        <v>0</v>
      </c>
      <c r="AT6" s="22">
        <v>0</v>
      </c>
      <c r="AU6" s="25">
        <v>0</v>
      </c>
      <c r="AV6" s="25">
        <v>0</v>
      </c>
      <c r="AW6" s="25">
        <v>0</v>
      </c>
    </row>
    <row r="7" spans="1:49" x14ac:dyDescent="0.25">
      <c r="A7" s="22" t="s">
        <v>134</v>
      </c>
      <c r="B7" s="23">
        <v>0</v>
      </c>
      <c r="C7" s="22">
        <v>0</v>
      </c>
      <c r="D7" s="22">
        <v>0</v>
      </c>
      <c r="E7" s="23">
        <v>0</v>
      </c>
      <c r="F7" s="23">
        <v>0</v>
      </c>
      <c r="G7" s="22">
        <v>0</v>
      </c>
      <c r="H7" s="22">
        <v>0</v>
      </c>
      <c r="I7" s="22">
        <v>0</v>
      </c>
      <c r="J7" s="22">
        <v>0</v>
      </c>
      <c r="K7" s="22">
        <v>0</v>
      </c>
      <c r="L7" s="22">
        <v>0</v>
      </c>
      <c r="M7" s="22">
        <v>0</v>
      </c>
      <c r="N7" s="22">
        <v>0</v>
      </c>
      <c r="O7" s="22">
        <v>0</v>
      </c>
      <c r="P7" s="22">
        <v>0</v>
      </c>
      <c r="Q7" s="23">
        <v>0</v>
      </c>
      <c r="R7" s="23">
        <v>0</v>
      </c>
      <c r="S7" s="22">
        <v>0</v>
      </c>
      <c r="T7" s="23">
        <v>0</v>
      </c>
      <c r="U7" s="23">
        <v>0</v>
      </c>
      <c r="V7" s="22">
        <v>0</v>
      </c>
      <c r="W7" s="23">
        <v>0</v>
      </c>
      <c r="X7" s="23">
        <v>0</v>
      </c>
      <c r="Y7" s="22">
        <v>0</v>
      </c>
      <c r="Z7" s="23">
        <v>0</v>
      </c>
      <c r="AA7" s="22">
        <v>0</v>
      </c>
      <c r="AB7" s="22">
        <v>0</v>
      </c>
      <c r="AC7" s="22">
        <v>0</v>
      </c>
      <c r="AD7" s="23">
        <v>0</v>
      </c>
      <c r="AE7" s="22">
        <v>0</v>
      </c>
      <c r="AF7" s="22">
        <v>0</v>
      </c>
      <c r="AG7" s="22">
        <v>0</v>
      </c>
      <c r="AH7" s="22">
        <v>0</v>
      </c>
      <c r="AI7" s="22">
        <v>0</v>
      </c>
      <c r="AJ7" s="22">
        <v>0</v>
      </c>
      <c r="AK7" s="22">
        <v>0</v>
      </c>
      <c r="AL7" s="22">
        <v>0</v>
      </c>
      <c r="AM7" s="22">
        <v>0</v>
      </c>
      <c r="AN7" s="22">
        <v>0</v>
      </c>
      <c r="AO7" s="23">
        <v>0</v>
      </c>
      <c r="AP7" s="23">
        <v>0</v>
      </c>
      <c r="AQ7" s="22">
        <v>0</v>
      </c>
      <c r="AR7" s="23">
        <v>0</v>
      </c>
      <c r="AS7" s="23">
        <v>0</v>
      </c>
      <c r="AT7" s="22">
        <v>0</v>
      </c>
      <c r="AU7" s="25">
        <v>0</v>
      </c>
      <c r="AV7" s="25">
        <v>0</v>
      </c>
      <c r="AW7" s="25">
        <v>0</v>
      </c>
    </row>
    <row r="8" spans="1:49" x14ac:dyDescent="0.25">
      <c r="A8" s="22" t="s">
        <v>135</v>
      </c>
      <c r="B8" s="22">
        <v>3.1E-2</v>
      </c>
      <c r="C8" s="22">
        <v>7.7999999999999996E-3</v>
      </c>
      <c r="D8" s="22">
        <v>0</v>
      </c>
      <c r="E8" s="22">
        <v>0</v>
      </c>
      <c r="F8" s="22">
        <v>0</v>
      </c>
      <c r="G8" s="22">
        <v>0</v>
      </c>
      <c r="H8" s="22">
        <v>1E-4</v>
      </c>
      <c r="I8" s="22">
        <v>0</v>
      </c>
      <c r="J8" s="22">
        <v>0</v>
      </c>
      <c r="K8" s="22">
        <v>1E-4</v>
      </c>
      <c r="L8" s="22">
        <v>0</v>
      </c>
      <c r="M8" s="22">
        <v>0</v>
      </c>
      <c r="N8" s="22">
        <v>1.6999999999999999E-3</v>
      </c>
      <c r="O8" s="22">
        <v>0</v>
      </c>
      <c r="P8" s="22">
        <v>0</v>
      </c>
      <c r="Q8" s="22">
        <v>5.3E-3</v>
      </c>
      <c r="R8" s="22">
        <v>0</v>
      </c>
      <c r="S8" s="22">
        <v>0</v>
      </c>
      <c r="T8" s="22">
        <v>0</v>
      </c>
      <c r="U8" s="22">
        <v>0</v>
      </c>
      <c r="V8" s="22">
        <v>0</v>
      </c>
      <c r="W8" s="22">
        <v>1.77E-2</v>
      </c>
      <c r="X8" s="22">
        <v>1E-4</v>
      </c>
      <c r="Y8" s="22">
        <v>0</v>
      </c>
      <c r="Z8" s="22">
        <v>1E-4</v>
      </c>
      <c r="AA8" s="22">
        <v>5.1999999999999998E-3</v>
      </c>
      <c r="AB8" s="22">
        <v>0</v>
      </c>
      <c r="AC8" s="22">
        <v>1E-3</v>
      </c>
      <c r="AD8" s="22">
        <v>0</v>
      </c>
      <c r="AE8" s="22">
        <v>0</v>
      </c>
      <c r="AF8" s="22">
        <v>0</v>
      </c>
      <c r="AG8" s="22">
        <v>0</v>
      </c>
      <c r="AH8" s="22">
        <v>0</v>
      </c>
      <c r="AI8" s="22">
        <v>1.11E-2</v>
      </c>
      <c r="AJ8" s="22">
        <v>1.1999999999999999E-3</v>
      </c>
      <c r="AK8" s="22">
        <v>0</v>
      </c>
      <c r="AL8" s="22">
        <v>8.6E-3</v>
      </c>
      <c r="AM8" s="22">
        <v>3.0999999999999999E-3</v>
      </c>
      <c r="AN8" s="22">
        <v>0</v>
      </c>
      <c r="AO8" s="22">
        <v>4.0000000000000001E-3</v>
      </c>
      <c r="AP8" s="22">
        <v>5.5999999999999999E-3</v>
      </c>
      <c r="AQ8" s="22">
        <v>0</v>
      </c>
      <c r="AR8" s="22">
        <v>0.03</v>
      </c>
      <c r="AS8" s="22">
        <v>1.44E-2</v>
      </c>
      <c r="AT8" s="22">
        <v>0</v>
      </c>
      <c r="AU8" s="25">
        <v>0</v>
      </c>
      <c r="AV8" s="25">
        <v>0</v>
      </c>
      <c r="AW8" s="25">
        <v>0</v>
      </c>
    </row>
    <row r="9" spans="1:49" x14ac:dyDescent="0.25">
      <c r="A9" s="22" t="s">
        <v>136</v>
      </c>
      <c r="B9" s="23">
        <v>0</v>
      </c>
      <c r="C9" s="22">
        <v>0</v>
      </c>
      <c r="D9" s="22">
        <f>0.2538+0.5461</f>
        <v>0.79990000000000006</v>
      </c>
      <c r="E9" s="22">
        <v>0</v>
      </c>
      <c r="F9" s="22">
        <v>0</v>
      </c>
      <c r="G9" s="22">
        <v>4.1700000000000001E-2</v>
      </c>
      <c r="H9" s="22">
        <v>0</v>
      </c>
      <c r="I9" s="25">
        <v>0</v>
      </c>
      <c r="J9" s="22">
        <f>0.2932+0.1822</f>
        <v>0.47540000000000004</v>
      </c>
      <c r="K9" s="22">
        <v>6.4999999999999997E-3</v>
      </c>
      <c r="L9" s="22">
        <v>0</v>
      </c>
      <c r="M9" s="22">
        <v>0.12429999999999999</v>
      </c>
      <c r="N9" s="22">
        <v>6.0000000000000001E-3</v>
      </c>
      <c r="O9" s="22">
        <v>0</v>
      </c>
      <c r="P9" s="22">
        <v>0.12759999999999999</v>
      </c>
      <c r="Q9" s="22">
        <v>2.3400000000000001E-2</v>
      </c>
      <c r="R9" s="22">
        <v>0</v>
      </c>
      <c r="S9" s="22">
        <f>0.4606+0.3764+1.1116</f>
        <v>1.9485999999999999</v>
      </c>
      <c r="T9" s="22">
        <v>4.7999999999999996E-3</v>
      </c>
      <c r="U9" s="22">
        <v>0</v>
      </c>
      <c r="V9" s="22">
        <f>0.1503+0.428+2.2908</f>
        <v>2.8691</v>
      </c>
      <c r="W9" s="23">
        <v>0</v>
      </c>
      <c r="X9" s="22">
        <v>0</v>
      </c>
      <c r="Y9" s="22">
        <f>0.7719+0.1646</f>
        <v>0.9365</v>
      </c>
      <c r="Z9" s="22">
        <f>0.0002+0.252</f>
        <v>0.25219999999999998</v>
      </c>
      <c r="AA9" s="22">
        <v>0</v>
      </c>
      <c r="AB9" s="22">
        <f>0.5299+1.1047</f>
        <v>1.6346000000000001</v>
      </c>
      <c r="AC9" s="22">
        <v>4.4200000000000003E-2</v>
      </c>
      <c r="AD9" s="22">
        <v>0</v>
      </c>
      <c r="AE9" s="22">
        <v>0.2387</v>
      </c>
      <c r="AF9" s="22">
        <v>0</v>
      </c>
      <c r="AG9" s="22">
        <v>0</v>
      </c>
      <c r="AH9" s="22">
        <v>0</v>
      </c>
      <c r="AI9" s="22">
        <v>0</v>
      </c>
      <c r="AJ9" s="22">
        <v>0</v>
      </c>
      <c r="AK9" s="22">
        <v>0.50039999999999996</v>
      </c>
      <c r="AL9" s="35">
        <v>0</v>
      </c>
      <c r="AM9" s="22">
        <v>0</v>
      </c>
      <c r="AN9" s="22">
        <f>0.2744+0.3829</f>
        <v>0.6573</v>
      </c>
      <c r="AO9" s="22">
        <v>2.5499999999999998E-2</v>
      </c>
      <c r="AP9" s="22">
        <v>6.7999999999999996E-3</v>
      </c>
      <c r="AQ9" s="22">
        <v>4.2114000000000003</v>
      </c>
      <c r="AR9" s="22">
        <v>4.2099999999999999E-2</v>
      </c>
      <c r="AS9" s="22">
        <v>0</v>
      </c>
      <c r="AT9" s="22">
        <v>0.98129999999999995</v>
      </c>
      <c r="AU9" s="25">
        <v>5.3E-3</v>
      </c>
      <c r="AV9" s="25">
        <v>0</v>
      </c>
      <c r="AW9" s="25">
        <v>0.29270000000000002</v>
      </c>
    </row>
    <row r="10" spans="1:49" x14ac:dyDescent="0.25">
      <c r="A10" s="22" t="s">
        <v>137</v>
      </c>
      <c r="B10" s="23">
        <v>0</v>
      </c>
      <c r="C10" s="22">
        <v>0</v>
      </c>
      <c r="D10" s="22">
        <v>0</v>
      </c>
      <c r="E10" s="22">
        <v>0</v>
      </c>
      <c r="F10" s="22">
        <v>0</v>
      </c>
      <c r="G10" s="22">
        <v>0</v>
      </c>
      <c r="H10" s="22">
        <v>1E-4</v>
      </c>
      <c r="I10" s="22">
        <v>0</v>
      </c>
      <c r="J10" s="22">
        <v>0</v>
      </c>
      <c r="K10" s="22">
        <v>0</v>
      </c>
      <c r="L10" s="22">
        <v>0</v>
      </c>
      <c r="M10" s="22">
        <v>0</v>
      </c>
      <c r="N10" s="22">
        <v>1E-4</v>
      </c>
      <c r="O10" s="22">
        <v>0</v>
      </c>
      <c r="P10" s="22">
        <v>0</v>
      </c>
      <c r="Q10" s="22">
        <v>1E-4</v>
      </c>
      <c r="R10" s="22">
        <v>0</v>
      </c>
      <c r="S10" s="22">
        <v>0</v>
      </c>
      <c r="T10" s="22">
        <v>1E-4</v>
      </c>
      <c r="U10" s="22">
        <v>0</v>
      </c>
      <c r="V10" s="22">
        <v>0</v>
      </c>
      <c r="W10" s="23">
        <v>0</v>
      </c>
      <c r="X10" s="22">
        <v>0</v>
      </c>
      <c r="Y10" s="22">
        <v>0</v>
      </c>
      <c r="Z10" s="22">
        <v>0</v>
      </c>
      <c r="AA10" s="22">
        <v>0</v>
      </c>
      <c r="AB10" s="22">
        <v>0</v>
      </c>
      <c r="AC10" s="22">
        <v>1E-4</v>
      </c>
      <c r="AD10" s="22">
        <v>0</v>
      </c>
      <c r="AE10" s="22">
        <v>0</v>
      </c>
      <c r="AF10" s="22">
        <v>0</v>
      </c>
      <c r="AG10" s="22">
        <v>0</v>
      </c>
      <c r="AH10" s="22">
        <v>0</v>
      </c>
      <c r="AI10" s="22">
        <v>1E-4</v>
      </c>
      <c r="AJ10" s="22">
        <v>0</v>
      </c>
      <c r="AK10" s="22">
        <v>0</v>
      </c>
      <c r="AL10" s="22">
        <v>0</v>
      </c>
      <c r="AM10" s="22">
        <v>0</v>
      </c>
      <c r="AN10" s="22">
        <v>0</v>
      </c>
      <c r="AO10" s="22">
        <v>1E-4</v>
      </c>
      <c r="AP10" s="22">
        <v>0</v>
      </c>
      <c r="AQ10" s="22">
        <v>0</v>
      </c>
      <c r="AR10" s="22">
        <v>1E-4</v>
      </c>
      <c r="AS10" s="22">
        <v>0</v>
      </c>
      <c r="AT10" s="22">
        <v>0</v>
      </c>
      <c r="AU10" s="25">
        <v>0</v>
      </c>
      <c r="AV10" s="25">
        <v>0</v>
      </c>
      <c r="AW10" s="25">
        <v>0</v>
      </c>
    </row>
    <row r="11" spans="1:49" x14ac:dyDescent="0.25">
      <c r="A11" s="22" t="s">
        <v>138</v>
      </c>
      <c r="B11" s="22">
        <v>0</v>
      </c>
      <c r="C11" s="22">
        <v>0</v>
      </c>
      <c r="D11" s="22">
        <v>0</v>
      </c>
      <c r="E11" s="22">
        <v>0.10009999999999999</v>
      </c>
      <c r="F11" s="22">
        <v>0</v>
      </c>
      <c r="G11" s="22">
        <v>0</v>
      </c>
      <c r="H11" s="22">
        <v>0</v>
      </c>
      <c r="I11" s="22">
        <v>0</v>
      </c>
      <c r="J11" s="22">
        <v>0.14530000000000001</v>
      </c>
      <c r="K11" s="22">
        <v>4.4000000000000003E-3</v>
      </c>
      <c r="L11" s="22">
        <v>0</v>
      </c>
      <c r="M11" s="22">
        <v>0</v>
      </c>
      <c r="N11" s="22">
        <v>8.5000000000000006E-3</v>
      </c>
      <c r="O11" s="22">
        <v>0</v>
      </c>
      <c r="P11" s="23">
        <f>0.1623+0.1611</f>
        <v>0.32340000000000002</v>
      </c>
      <c r="Q11" s="22">
        <v>0</v>
      </c>
      <c r="R11" s="22">
        <v>0</v>
      </c>
      <c r="S11" s="22">
        <v>0.1368</v>
      </c>
      <c r="T11" s="22">
        <v>0</v>
      </c>
      <c r="U11" s="22">
        <v>9.8100000000000007E-2</v>
      </c>
      <c r="V11" s="22">
        <v>0</v>
      </c>
      <c r="W11" s="22">
        <v>0</v>
      </c>
      <c r="X11" s="22">
        <v>0</v>
      </c>
      <c r="Y11" s="22">
        <v>0</v>
      </c>
      <c r="Z11" s="23">
        <v>0</v>
      </c>
      <c r="AA11" s="22">
        <v>0.14119999999999999</v>
      </c>
      <c r="AB11" s="22">
        <v>0</v>
      </c>
      <c r="AC11" s="22">
        <v>0</v>
      </c>
      <c r="AD11" s="23">
        <v>0</v>
      </c>
      <c r="AE11" s="23">
        <v>0</v>
      </c>
      <c r="AF11" s="22">
        <v>5.5999999999999999E-3</v>
      </c>
      <c r="AG11" s="22">
        <v>0</v>
      </c>
      <c r="AH11" s="22">
        <v>0</v>
      </c>
      <c r="AI11" s="22">
        <v>0</v>
      </c>
      <c r="AJ11" s="22">
        <v>0</v>
      </c>
      <c r="AK11" s="23">
        <v>0</v>
      </c>
      <c r="AL11" s="22">
        <v>0</v>
      </c>
      <c r="AM11" s="22">
        <v>0</v>
      </c>
      <c r="AN11" s="22">
        <v>0</v>
      </c>
      <c r="AO11" s="22">
        <v>0</v>
      </c>
      <c r="AP11" s="23">
        <v>0</v>
      </c>
      <c r="AQ11" s="22">
        <v>0</v>
      </c>
      <c r="AR11" s="22">
        <v>0</v>
      </c>
      <c r="AS11" s="22">
        <v>6.6299999999999998E-2</v>
      </c>
      <c r="AT11" s="23">
        <v>0</v>
      </c>
      <c r="AU11" s="25">
        <v>0</v>
      </c>
      <c r="AV11" s="25">
        <v>0</v>
      </c>
      <c r="AW11" s="25">
        <v>0.1925</v>
      </c>
    </row>
    <row r="12" spans="1:49" x14ac:dyDescent="0.25">
      <c r="A12" s="22" t="s">
        <v>139</v>
      </c>
      <c r="B12" s="22">
        <f>0.0046+0.0041+0.0001</f>
        <v>8.7999999999999988E-3</v>
      </c>
      <c r="C12" s="22">
        <v>0</v>
      </c>
      <c r="D12" s="22">
        <v>0.1394</v>
      </c>
      <c r="E12" s="22">
        <v>0</v>
      </c>
      <c r="F12" s="22">
        <v>0</v>
      </c>
      <c r="G12" s="22">
        <v>0</v>
      </c>
      <c r="H12" s="22">
        <v>0</v>
      </c>
      <c r="I12" s="22">
        <v>0</v>
      </c>
      <c r="J12" s="22">
        <v>0</v>
      </c>
      <c r="K12" s="22">
        <v>0</v>
      </c>
      <c r="L12" s="22">
        <v>0</v>
      </c>
      <c r="M12" s="22">
        <v>0</v>
      </c>
      <c r="N12" s="22">
        <v>0</v>
      </c>
      <c r="O12" s="22">
        <v>0</v>
      </c>
      <c r="P12" s="23">
        <v>0</v>
      </c>
      <c r="Q12" s="22">
        <v>0</v>
      </c>
      <c r="R12" s="22">
        <v>0</v>
      </c>
      <c r="S12" s="22">
        <v>0</v>
      </c>
      <c r="T12" s="22">
        <v>0</v>
      </c>
      <c r="U12" s="22">
        <v>0</v>
      </c>
      <c r="V12" s="22">
        <v>0</v>
      </c>
      <c r="W12" s="22">
        <v>2.0000000000000001E-4</v>
      </c>
      <c r="X12" s="22">
        <v>0</v>
      </c>
      <c r="Y12" s="22">
        <v>0.17749999999999999</v>
      </c>
      <c r="Z12" s="23">
        <v>0</v>
      </c>
      <c r="AA12" s="22">
        <v>0</v>
      </c>
      <c r="AB12" s="22">
        <v>0.24759999999999999</v>
      </c>
      <c r="AC12" s="22">
        <v>0</v>
      </c>
      <c r="AD12" s="23">
        <v>0</v>
      </c>
      <c r="AE12" s="23">
        <v>0</v>
      </c>
      <c r="AF12" s="22">
        <v>0</v>
      </c>
      <c r="AG12" s="22">
        <v>0</v>
      </c>
      <c r="AH12" s="22">
        <v>0</v>
      </c>
      <c r="AI12" s="22">
        <v>0</v>
      </c>
      <c r="AJ12" s="22">
        <v>0</v>
      </c>
      <c r="AK12" s="23">
        <v>0</v>
      </c>
      <c r="AL12" s="22">
        <v>0</v>
      </c>
      <c r="AM12" s="22">
        <v>0</v>
      </c>
      <c r="AN12" s="22">
        <f>0.2463+0.2103</f>
        <v>0.45660000000000001</v>
      </c>
      <c r="AO12" s="22">
        <v>1E-4</v>
      </c>
      <c r="AP12" s="23">
        <v>0</v>
      </c>
      <c r="AQ12" s="22">
        <v>0</v>
      </c>
      <c r="AR12" s="22">
        <v>0</v>
      </c>
      <c r="AS12" s="22">
        <v>0</v>
      </c>
      <c r="AT12" s="23">
        <v>0</v>
      </c>
      <c r="AU12" s="25">
        <v>0</v>
      </c>
      <c r="AV12" s="25">
        <v>0</v>
      </c>
      <c r="AW12" s="25">
        <v>0</v>
      </c>
    </row>
    <row r="13" spans="1:49" x14ac:dyDescent="0.25">
      <c r="A13" s="22" t="s">
        <v>140</v>
      </c>
      <c r="B13" s="23">
        <f>0.0053+0.0071+0.0061</f>
        <v>1.8500000000000003E-2</v>
      </c>
      <c r="C13" s="23">
        <f>0.005+0.0061+0.0029+0.0002</f>
        <v>1.4200000000000001E-2</v>
      </c>
      <c r="D13" s="22">
        <v>0</v>
      </c>
      <c r="E13" s="23">
        <v>0</v>
      </c>
      <c r="F13" s="23">
        <v>0</v>
      </c>
      <c r="G13" s="23">
        <v>0</v>
      </c>
      <c r="H13" s="22">
        <f>0.0004+0.0073+0.0107+0.0188+0.0045</f>
        <v>4.1699999999999994E-2</v>
      </c>
      <c r="I13" s="22">
        <v>1E-4</v>
      </c>
      <c r="J13" s="22">
        <v>0</v>
      </c>
      <c r="K13" s="22">
        <f>0.0001+0.0001+0.0008</f>
        <v>1E-3</v>
      </c>
      <c r="L13" s="23">
        <v>0</v>
      </c>
      <c r="M13" s="22">
        <v>0</v>
      </c>
      <c r="N13" s="23">
        <f>0.0001+0.0072+0.0171+0.0254+0.0028+0.0123</f>
        <v>6.4899999999999999E-2</v>
      </c>
      <c r="O13" s="22">
        <f>0.0001+0.0001+0.0003+0.0012+0.0012</f>
        <v>2.8999999999999998E-3</v>
      </c>
      <c r="P13" s="22">
        <v>0</v>
      </c>
      <c r="Q13" s="23">
        <f>0.0001+0.0001+0.0002+0.0006</f>
        <v>1E-3</v>
      </c>
      <c r="R13" s="23">
        <v>1E-4</v>
      </c>
      <c r="S13" s="22">
        <v>0</v>
      </c>
      <c r="T13" s="23">
        <f>0.0014+0.0047+0.013+0.0084+0.0072</f>
        <v>3.4699999999999995E-2</v>
      </c>
      <c r="U13" s="23">
        <f>0.0018+0.0031+0.0023+0.0046</f>
        <v>1.18E-2</v>
      </c>
      <c r="V13" s="22">
        <v>0</v>
      </c>
      <c r="W13" s="23">
        <f>0.0002+0.0032+0.0088+0.0108+0.0029</f>
        <v>2.5899999999999999E-2</v>
      </c>
      <c r="X13" s="23">
        <f>0.0002+0.0009+0.0015</f>
        <v>2.5999999999999999E-3</v>
      </c>
      <c r="Y13" s="22">
        <v>0</v>
      </c>
      <c r="Z13" s="23">
        <f>0.0001+0.0034+0.001+0.0002</f>
        <v>4.6999999999999993E-3</v>
      </c>
      <c r="AA13" s="23">
        <v>1E-4</v>
      </c>
      <c r="AB13" s="22">
        <v>0</v>
      </c>
      <c r="AC13" s="23">
        <v>2.7699999999999999E-2</v>
      </c>
      <c r="AD13" s="23">
        <v>1E-4</v>
      </c>
      <c r="AE13" s="22">
        <v>0</v>
      </c>
      <c r="AF13" s="23">
        <v>1E-4</v>
      </c>
      <c r="AG13" s="23">
        <v>1E-4</v>
      </c>
      <c r="AH13" s="23">
        <v>0</v>
      </c>
      <c r="AI13" s="23">
        <v>2.8999999999999998E-3</v>
      </c>
      <c r="AJ13" s="23">
        <v>1E-4</v>
      </c>
      <c r="AK13" s="22">
        <v>0</v>
      </c>
      <c r="AL13" s="22">
        <v>2E-3</v>
      </c>
      <c r="AM13" s="22">
        <v>1E-4</v>
      </c>
      <c r="AN13" s="22">
        <v>0</v>
      </c>
      <c r="AO13" s="23">
        <v>2.1299999999999999E-2</v>
      </c>
      <c r="AP13" s="23">
        <v>1.89E-2</v>
      </c>
      <c r="AQ13" s="22">
        <v>0</v>
      </c>
      <c r="AR13" s="23">
        <v>8.9999999999999993E-3</v>
      </c>
      <c r="AS13" s="23">
        <v>2.0199999999999999E-2</v>
      </c>
      <c r="AT13" s="22">
        <v>0</v>
      </c>
      <c r="AU13" s="25">
        <v>2.0000000000000001E-4</v>
      </c>
      <c r="AV13" s="25">
        <v>1.6000000000000001E-3</v>
      </c>
      <c r="AW13" s="25">
        <v>0</v>
      </c>
    </row>
    <row r="14" spans="1:49" x14ac:dyDescent="0.25">
      <c r="A14" s="22" t="s">
        <v>141</v>
      </c>
      <c r="B14" s="25">
        <v>0</v>
      </c>
      <c r="C14" s="25">
        <v>0</v>
      </c>
      <c r="D14" s="25">
        <v>0</v>
      </c>
      <c r="E14" s="25">
        <v>0</v>
      </c>
      <c r="F14" s="25">
        <v>0</v>
      </c>
      <c r="G14" s="25">
        <v>0</v>
      </c>
      <c r="H14" s="25">
        <v>1.1000000000000001E-3</v>
      </c>
      <c r="I14" s="25">
        <v>0</v>
      </c>
      <c r="J14" s="25">
        <v>0</v>
      </c>
      <c r="K14" s="25">
        <v>0</v>
      </c>
      <c r="L14" s="25">
        <v>0</v>
      </c>
      <c r="M14" s="25">
        <v>0</v>
      </c>
      <c r="N14" s="25">
        <v>0</v>
      </c>
      <c r="O14" s="25">
        <v>0</v>
      </c>
      <c r="P14" s="25">
        <v>0</v>
      </c>
      <c r="Q14" s="25">
        <v>0</v>
      </c>
      <c r="R14" s="25">
        <v>0</v>
      </c>
      <c r="S14" s="25">
        <v>0</v>
      </c>
      <c r="T14" s="25">
        <v>0</v>
      </c>
      <c r="U14" s="25">
        <v>0</v>
      </c>
      <c r="V14" s="25">
        <v>0</v>
      </c>
      <c r="W14" s="25">
        <v>0</v>
      </c>
      <c r="X14" s="29">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row>
    <row r="15" spans="1:49" x14ac:dyDescent="0.25">
      <c r="A15" s="22" t="s">
        <v>142</v>
      </c>
      <c r="B15" s="25">
        <v>0</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9">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row>
    <row r="16" spans="1:49" x14ac:dyDescent="0.25">
      <c r="A16" s="22" t="s">
        <v>143</v>
      </c>
      <c r="B16" s="22">
        <v>0</v>
      </c>
      <c r="C16" s="22">
        <v>0.6956</v>
      </c>
      <c r="D16" s="22">
        <f>0.0738+1.5638+3.4644+3.8362+1.4631+3.5667+4.6241</f>
        <v>18.592100000000002</v>
      </c>
      <c r="E16" s="22">
        <v>0</v>
      </c>
      <c r="F16" s="22">
        <v>0</v>
      </c>
      <c r="G16" s="22">
        <v>0</v>
      </c>
      <c r="H16" s="22">
        <v>0</v>
      </c>
      <c r="I16" s="25">
        <v>0</v>
      </c>
      <c r="J16" s="22">
        <v>0</v>
      </c>
      <c r="K16" s="22">
        <v>0</v>
      </c>
      <c r="L16" s="22">
        <v>0</v>
      </c>
      <c r="M16" s="22">
        <v>0</v>
      </c>
      <c r="N16" s="22">
        <v>0</v>
      </c>
      <c r="O16" s="22">
        <f>0.2448+0.386</f>
        <v>0.63080000000000003</v>
      </c>
      <c r="P16" s="22">
        <f>0.9284+6.072+1.2571</f>
        <v>8.2575000000000003</v>
      </c>
      <c r="Q16" s="22">
        <v>0.13539999999999999</v>
      </c>
      <c r="R16" s="22">
        <v>0</v>
      </c>
      <c r="S16" s="22">
        <f>1.4699+0.0653+1.8327+3.6596+2.2778+3.9301</f>
        <v>13.235399999999998</v>
      </c>
      <c r="T16" s="22">
        <v>0</v>
      </c>
      <c r="U16" s="22">
        <v>0</v>
      </c>
      <c r="V16" s="22">
        <f>0.0423+0.1656+0.7161</f>
        <v>0.92399999999999993</v>
      </c>
      <c r="W16" s="22">
        <v>0</v>
      </c>
      <c r="X16" s="22">
        <v>0.12089999999999999</v>
      </c>
      <c r="Y16" s="22">
        <f>0.0899+2.0975+0.9297+0.7881+2.2412</f>
        <v>6.1463999999999999</v>
      </c>
      <c r="Z16" s="23">
        <v>0</v>
      </c>
      <c r="AA16" s="22">
        <v>0</v>
      </c>
      <c r="AB16" s="22">
        <f>2.2512+6.1085</f>
        <v>8.3597000000000001</v>
      </c>
      <c r="AC16" s="22">
        <v>0</v>
      </c>
      <c r="AD16" s="22">
        <v>0</v>
      </c>
      <c r="AE16" s="22">
        <v>10.640599999999999</v>
      </c>
      <c r="AF16" s="22">
        <v>0</v>
      </c>
      <c r="AG16" s="22">
        <v>0</v>
      </c>
      <c r="AH16" s="22">
        <v>0</v>
      </c>
      <c r="AI16" s="22">
        <v>1.7216</v>
      </c>
      <c r="AJ16" s="22">
        <v>0</v>
      </c>
      <c r="AK16" s="22">
        <v>30.3902</v>
      </c>
      <c r="AL16" s="22">
        <v>0</v>
      </c>
      <c r="AM16" s="22">
        <v>0.52190000000000003</v>
      </c>
      <c r="AN16" s="22">
        <f>0.476+3.6283+2.3999+1.1469</f>
        <v>7.6511000000000013</v>
      </c>
      <c r="AO16" s="22">
        <v>0</v>
      </c>
      <c r="AP16" s="22">
        <v>4.1185999999999998</v>
      </c>
      <c r="AQ16" s="22">
        <v>38.184699999999999</v>
      </c>
      <c r="AR16" s="22">
        <v>0</v>
      </c>
      <c r="AS16" s="22">
        <v>0</v>
      </c>
      <c r="AT16" s="22">
        <v>27.9724</v>
      </c>
      <c r="AU16" s="25">
        <v>0</v>
      </c>
      <c r="AV16" s="25">
        <v>0</v>
      </c>
      <c r="AW16" s="25">
        <v>8.0867000000000004</v>
      </c>
    </row>
    <row r="17" spans="1:49" x14ac:dyDescent="0.25">
      <c r="A17" s="22" t="s">
        <v>144</v>
      </c>
      <c r="B17" s="23">
        <f>0.0026+0.0001+0.0001</f>
        <v>2.7999999999999995E-3</v>
      </c>
      <c r="C17" s="22">
        <v>0</v>
      </c>
      <c r="D17" s="22">
        <v>0</v>
      </c>
      <c r="E17" s="22">
        <v>0</v>
      </c>
      <c r="F17" s="23">
        <v>0</v>
      </c>
      <c r="G17" s="22">
        <v>0</v>
      </c>
      <c r="H17" s="22">
        <f>0.0112+0.0006</f>
        <v>1.18E-2</v>
      </c>
      <c r="I17" s="22">
        <v>0</v>
      </c>
      <c r="J17" s="22">
        <v>0</v>
      </c>
      <c r="K17" s="23">
        <f>0.0001+0.0001</f>
        <v>2.0000000000000001E-4</v>
      </c>
      <c r="L17" s="23">
        <v>1E-4</v>
      </c>
      <c r="M17" s="23">
        <v>0</v>
      </c>
      <c r="N17" s="22">
        <v>8.0000000000000004E-4</v>
      </c>
      <c r="O17" s="22">
        <v>0</v>
      </c>
      <c r="P17" s="22">
        <v>0</v>
      </c>
      <c r="Q17" s="22">
        <v>1E-4</v>
      </c>
      <c r="R17" s="23">
        <v>0</v>
      </c>
      <c r="S17" s="22">
        <v>0</v>
      </c>
      <c r="T17" s="23">
        <v>1.6999999999999999E-3</v>
      </c>
      <c r="U17" s="22">
        <v>1E-4</v>
      </c>
      <c r="V17" s="22">
        <v>0</v>
      </c>
      <c r="W17" s="23">
        <v>1E-3</v>
      </c>
      <c r="X17" s="22">
        <v>1E-4</v>
      </c>
      <c r="Y17" s="22">
        <v>0</v>
      </c>
      <c r="Z17" s="22">
        <v>4.1999999999999997E-3</v>
      </c>
      <c r="AA17" s="23">
        <v>0</v>
      </c>
      <c r="AB17" s="22">
        <v>0</v>
      </c>
      <c r="AC17" s="22">
        <v>1.2999999999999999E-3</v>
      </c>
      <c r="AD17" s="22">
        <v>0</v>
      </c>
      <c r="AE17" s="22">
        <v>0</v>
      </c>
      <c r="AF17" s="22">
        <v>1E-4</v>
      </c>
      <c r="AG17" s="22">
        <v>0</v>
      </c>
      <c r="AH17" s="23">
        <v>0</v>
      </c>
      <c r="AI17" s="22">
        <v>2.5000000000000001E-3</v>
      </c>
      <c r="AJ17" s="22">
        <v>1E-4</v>
      </c>
      <c r="AK17" s="22">
        <v>0</v>
      </c>
      <c r="AL17" s="22">
        <v>1E-4</v>
      </c>
      <c r="AM17" s="22">
        <v>0</v>
      </c>
      <c r="AN17" s="22">
        <v>0</v>
      </c>
      <c r="AO17" s="22">
        <v>0.01</v>
      </c>
      <c r="AP17" s="22">
        <v>0</v>
      </c>
      <c r="AQ17" s="22">
        <v>0</v>
      </c>
      <c r="AR17" s="23">
        <v>4.1000000000000003E-3</v>
      </c>
      <c r="AS17" s="23">
        <v>1E-4</v>
      </c>
      <c r="AT17" s="22">
        <v>0</v>
      </c>
      <c r="AU17" s="25">
        <v>1E-4</v>
      </c>
      <c r="AV17" s="25">
        <v>1.6999999999999999E-3</v>
      </c>
      <c r="AW17" s="2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7572D-BA1C-4581-996E-C860A5D09C7F}">
  <dimension ref="A1:FU33"/>
  <sheetViews>
    <sheetView workbookViewId="0">
      <selection activeCell="G11" sqref="G11"/>
    </sheetView>
  </sheetViews>
  <sheetFormatPr defaultColWidth="15" defaultRowHeight="15" x14ac:dyDescent="0.25"/>
  <cols>
    <col min="2" max="2" width="11.85546875" style="39" bestFit="1" customWidth="1"/>
    <col min="3" max="3" width="11" style="39" bestFit="1" customWidth="1"/>
    <col min="4" max="5" width="11.7109375" style="39" bestFit="1" customWidth="1"/>
    <col min="6" max="6" width="9.85546875" style="39" bestFit="1" customWidth="1"/>
    <col min="7" max="7" width="11.7109375" style="39" bestFit="1" customWidth="1"/>
    <col min="8" max="8" width="18.7109375" style="39" bestFit="1" customWidth="1"/>
    <col min="9" max="9" width="11.85546875" style="39" bestFit="1" customWidth="1"/>
    <col min="10" max="11" width="11.7109375" style="39" bestFit="1" customWidth="1"/>
    <col min="12" max="12" width="11" style="39" bestFit="1" customWidth="1"/>
    <col min="13" max="13" width="16.7109375" style="39" bestFit="1" customWidth="1"/>
    <col min="14" max="14" width="18.7109375" style="39" bestFit="1" customWidth="1"/>
    <col min="15" max="15" width="11.42578125" style="39" bestFit="1" customWidth="1"/>
    <col min="16" max="16" width="6" style="39" bestFit="1" customWidth="1"/>
    <col min="17" max="17" width="16.7109375" style="39" bestFit="1" customWidth="1"/>
    <col min="18" max="19" width="11.7109375" style="39" bestFit="1" customWidth="1"/>
    <col min="20" max="20" width="9.85546875" style="39" bestFit="1" customWidth="1"/>
    <col min="21" max="21" width="13.7109375" style="39" bestFit="1" customWidth="1"/>
    <col min="22" max="22" width="11.7109375" style="39" bestFit="1" customWidth="1"/>
    <col min="23" max="23" width="11.85546875" style="39" bestFit="1" customWidth="1"/>
    <col min="24" max="24" width="10.28515625" style="39" bestFit="1" customWidth="1"/>
    <col min="25" max="25" width="8.85546875" style="39" bestFit="1" customWidth="1"/>
    <col min="26" max="26" width="11.7109375" style="39" bestFit="1" customWidth="1"/>
    <col min="27" max="27" width="11.85546875" style="39" bestFit="1" customWidth="1"/>
    <col min="28" max="28" width="11.42578125" style="39" bestFit="1" customWidth="1"/>
    <col min="29" max="30" width="16.7109375" style="39" bestFit="1" customWidth="1"/>
    <col min="31" max="31" width="11.85546875" style="39" bestFit="1" customWidth="1"/>
    <col min="32" max="32" width="11.7109375" style="39" bestFit="1" customWidth="1"/>
    <col min="33" max="33" width="11.42578125" style="39" bestFit="1" customWidth="1"/>
    <col min="34" max="34" width="9.85546875" style="39" bestFit="1" customWidth="1"/>
    <col min="35" max="36" width="11.7109375" style="39" bestFit="1" customWidth="1"/>
    <col min="37" max="37" width="9.85546875" style="41" bestFit="1" customWidth="1"/>
    <col min="38" max="39" width="16.7109375" style="39" bestFit="1" customWidth="1"/>
    <col min="40" max="40" width="11.85546875" style="39" bestFit="1" customWidth="1"/>
    <col min="41" max="41" width="11.7109375" style="39" bestFit="1" customWidth="1"/>
    <col min="42" max="42" width="11.42578125" style="39" bestFit="1" customWidth="1"/>
    <col min="43" max="43" width="9.85546875" style="39" bestFit="1" customWidth="1"/>
    <col min="44" max="44" width="11.7109375" style="39" bestFit="1" customWidth="1"/>
    <col min="45" max="45" width="10.28515625" style="39" bestFit="1" customWidth="1"/>
    <col min="46" max="46" width="18.7109375" style="39" bestFit="1" customWidth="1"/>
    <col min="47" max="47" width="11.7109375" style="39" bestFit="1" customWidth="1"/>
    <col min="48" max="48" width="11.42578125" style="39" bestFit="1" customWidth="1"/>
    <col min="49" max="49" width="16.7109375" style="39" bestFit="1" customWidth="1"/>
    <col min="50" max="51" width="18.7109375" style="39" bestFit="1" customWidth="1"/>
    <col min="52" max="52" width="16.7109375" style="39" bestFit="1" customWidth="1"/>
    <col min="53" max="53" width="11.85546875" style="39" bestFit="1" customWidth="1"/>
    <col min="54" max="54" width="11.7109375" style="39" bestFit="1" customWidth="1"/>
    <col min="55" max="55" width="9.85546875" style="39" bestFit="1" customWidth="1"/>
    <col min="56" max="56" width="11.7109375" style="39" bestFit="1" customWidth="1"/>
    <col min="57" max="57" width="10.28515625" style="39" bestFit="1" customWidth="1"/>
    <col min="58" max="58" width="11.7109375" style="39" bestFit="1" customWidth="1"/>
    <col min="59" max="59" width="11.42578125" style="39" bestFit="1" customWidth="1"/>
    <col min="60" max="60" width="16.7109375" style="39" bestFit="1" customWidth="1"/>
    <col min="61" max="61" width="18.7109375" style="39" bestFit="1" customWidth="1"/>
    <col min="62" max="62" width="16.7109375" style="39" bestFit="1" customWidth="1"/>
    <col min="63" max="63" width="11.85546875" style="39" bestFit="1" customWidth="1"/>
    <col min="64" max="65" width="11.7109375" style="39" bestFit="1" customWidth="1"/>
    <col min="66" max="66" width="9.85546875" style="39" bestFit="1" customWidth="1"/>
    <col min="67" max="67" width="11.7109375" style="39" bestFit="1" customWidth="1"/>
    <col min="68" max="69" width="11.42578125" style="39" bestFit="1" customWidth="1"/>
    <col min="70" max="71" width="11.7109375" style="39" bestFit="1" customWidth="1"/>
    <col min="72" max="72" width="9.85546875" style="39" bestFit="1" customWidth="1"/>
    <col min="73" max="73" width="11.7109375" style="39" bestFit="1" customWidth="1"/>
    <col min="74" max="74" width="11.85546875" style="39" bestFit="1" customWidth="1"/>
    <col min="75" max="75" width="16.7109375" style="39" bestFit="1" customWidth="1"/>
    <col min="76" max="76" width="18.7109375" style="39" bestFit="1" customWidth="1"/>
    <col min="77" max="78" width="11.85546875" style="39" bestFit="1" customWidth="1"/>
    <col min="79" max="79" width="11.7109375" style="39" bestFit="1" customWidth="1"/>
    <col min="80" max="80" width="11" style="39" bestFit="1" customWidth="1"/>
    <col min="81" max="81" width="11.7109375" style="39" bestFit="1" customWidth="1"/>
    <col min="82" max="82" width="9.85546875" style="39" bestFit="1" customWidth="1"/>
    <col min="83" max="83" width="11.7109375" style="39" bestFit="1" customWidth="1"/>
    <col min="84" max="84" width="18.7109375" style="39" bestFit="1" customWidth="1"/>
    <col min="85" max="86" width="11.85546875" style="39" bestFit="1" customWidth="1"/>
    <col min="87" max="87" width="11.7109375" style="39" bestFit="1" customWidth="1"/>
    <col min="88" max="88" width="9.85546875" style="39" bestFit="1" customWidth="1"/>
    <col min="89" max="89" width="11" style="42" bestFit="1" customWidth="1"/>
    <col min="90" max="90" width="18.7109375" style="42" bestFit="1" customWidth="1"/>
    <col min="91" max="91" width="16.7109375" style="42" bestFit="1" customWidth="1"/>
    <col min="92" max="92" width="16.7109375" style="39" bestFit="1" customWidth="1"/>
    <col min="93" max="93" width="11.85546875" style="39" bestFit="1" customWidth="1"/>
    <col min="94" max="94" width="9.85546875" style="39" bestFit="1" customWidth="1"/>
    <col min="95" max="95" width="11.7109375" style="39" bestFit="1" customWidth="1"/>
    <col min="96" max="96" width="11.7109375" style="39" customWidth="1"/>
    <col min="97" max="97" width="11.42578125" style="42" bestFit="1" customWidth="1"/>
    <col min="98" max="98" width="11.7109375" style="42" bestFit="1" customWidth="1"/>
    <col min="99" max="99" width="11.85546875" style="42" bestFit="1" customWidth="1"/>
    <col min="100" max="100" width="11" style="42" bestFit="1" customWidth="1"/>
    <col min="101" max="101" width="16.7109375" style="42" bestFit="1" customWidth="1"/>
    <col min="102" max="102" width="18.7109375" style="42" bestFit="1" customWidth="1"/>
    <col min="103" max="103" width="16.7109375" style="39" bestFit="1" customWidth="1"/>
    <col min="104" max="104" width="11.85546875" style="39" bestFit="1" customWidth="1"/>
    <col min="105" max="105" width="11.7109375" style="39" bestFit="1" customWidth="1"/>
    <col min="106" max="106" width="9.85546875" style="39" bestFit="1" customWidth="1"/>
    <col min="107" max="107" width="11.7109375" style="39" bestFit="1" customWidth="1"/>
    <col min="108" max="108" width="11.42578125" style="39" bestFit="1" customWidth="1"/>
    <col min="109" max="110" width="11.7109375" style="39" bestFit="1" customWidth="1"/>
    <col min="111" max="111" width="16.7109375" style="39" bestFit="1" customWidth="1"/>
    <col min="112" max="112" width="18.7109375" style="39" bestFit="1" customWidth="1"/>
    <col min="113" max="113" width="11.42578125" style="39" bestFit="1" customWidth="1"/>
    <col min="114" max="114" width="11.7109375" style="39" bestFit="1" customWidth="1"/>
    <col min="115" max="115" width="9.85546875" style="39" bestFit="1" customWidth="1"/>
    <col min="116" max="117" width="11.7109375" style="39" bestFit="1" customWidth="1"/>
    <col min="118" max="118" width="16.140625" style="39" bestFit="1" customWidth="1"/>
    <col min="119" max="119" width="18.7109375" style="39" bestFit="1" customWidth="1"/>
    <col min="120" max="120" width="9.85546875" style="39" bestFit="1" customWidth="1"/>
    <col min="121" max="121" width="12.85546875" style="39" bestFit="1" customWidth="1"/>
    <col min="122" max="122" width="11.85546875" style="39" bestFit="1" customWidth="1"/>
    <col min="123" max="123" width="10.28515625" style="39" bestFit="1" customWidth="1"/>
    <col min="124" max="124" width="11.7109375" style="39" bestFit="1" customWidth="1"/>
    <col min="125" max="125" width="9.85546875" style="39" bestFit="1" customWidth="1"/>
    <col min="126" max="126" width="11.85546875" style="39" bestFit="1" customWidth="1"/>
    <col min="127" max="127" width="11.7109375" style="39" bestFit="1" customWidth="1"/>
    <col min="128" max="128" width="16.7109375" style="39" bestFit="1" customWidth="1"/>
    <col min="129" max="129" width="18.7109375" style="39" bestFit="1" customWidth="1"/>
    <col min="130" max="130" width="11.85546875" style="39" bestFit="1" customWidth="1"/>
    <col min="131" max="131" width="9.85546875" style="39" bestFit="1" customWidth="1"/>
    <col min="132" max="133" width="11.7109375" style="39" bestFit="1" customWidth="1"/>
    <col min="134" max="134" width="18.7109375" style="39" bestFit="1" customWidth="1"/>
    <col min="135" max="135" width="11.85546875" style="39" bestFit="1" customWidth="1"/>
    <col min="136" max="137" width="11.7109375" style="39" bestFit="1" customWidth="1"/>
    <col min="138" max="138" width="11" style="39" bestFit="1" customWidth="1"/>
    <col min="139" max="139" width="16.7109375" style="39" bestFit="1" customWidth="1"/>
    <col min="140" max="140" width="18.7109375" style="39" bestFit="1" customWidth="1"/>
    <col min="141" max="142" width="11.85546875" style="39" bestFit="1" customWidth="1"/>
    <col min="143" max="143" width="11.7109375" style="39" bestFit="1" customWidth="1"/>
    <col min="144" max="144" width="9.85546875" style="39" bestFit="1" customWidth="1"/>
    <col min="145" max="145" width="11" style="39" bestFit="1" customWidth="1"/>
    <col min="146" max="146" width="11.42578125" style="39" bestFit="1" customWidth="1"/>
    <col min="147" max="147" width="16.7109375" style="39" bestFit="1" customWidth="1"/>
    <col min="148" max="148" width="11.7109375" style="39" bestFit="1" customWidth="1"/>
    <col min="149" max="149" width="11.85546875" style="39" bestFit="1" customWidth="1"/>
    <col min="150" max="150" width="16.7109375" style="39" bestFit="1" customWidth="1"/>
    <col min="151" max="151" width="18.7109375" style="39" bestFit="1" customWidth="1"/>
    <col min="152" max="152" width="11.7109375" style="39" bestFit="1" customWidth="1"/>
    <col min="153" max="153" width="16.7109375" style="39" bestFit="1" customWidth="1"/>
    <col min="154" max="154" width="18.7109375" style="39" bestFit="1" customWidth="1"/>
    <col min="155" max="155" width="16.7109375" style="39" bestFit="1" customWidth="1"/>
    <col min="156" max="156" width="11.85546875" style="39" bestFit="1" customWidth="1"/>
    <col min="157" max="157" width="11.7109375" style="39" bestFit="1" customWidth="1"/>
    <col min="158" max="158" width="11.42578125" style="39" bestFit="1" customWidth="1"/>
    <col min="159" max="159" width="9.85546875" style="39" bestFit="1" customWidth="1"/>
    <col min="160" max="160" width="11.7109375" style="39" bestFit="1" customWidth="1"/>
    <col min="161" max="161" width="11.42578125" style="39" bestFit="1" customWidth="1"/>
    <col min="162" max="162" width="9.85546875" style="39" bestFit="1" customWidth="1"/>
    <col min="163" max="163" width="11.85546875" style="39" bestFit="1" customWidth="1"/>
    <col min="164" max="164" width="11.7109375" style="39" bestFit="1" customWidth="1"/>
    <col min="165" max="165" width="16.7109375" style="39" bestFit="1" customWidth="1"/>
    <col min="166" max="166" width="18.7109375" style="39" bestFit="1" customWidth="1"/>
    <col min="167" max="167" width="16.7109375" style="39" bestFit="1" customWidth="1"/>
    <col min="168" max="168" width="11.7109375" style="39" bestFit="1" customWidth="1"/>
    <col min="169" max="169" width="9.85546875" style="39" bestFit="1" customWidth="1"/>
    <col min="170" max="170" width="11.7109375" style="39" bestFit="1" customWidth="1"/>
    <col min="171" max="171" width="9.85546875" style="39" bestFit="1" customWidth="1"/>
    <col min="172" max="174" width="11.7109375" style="39" bestFit="1" customWidth="1"/>
    <col min="175" max="175" width="11.42578125" style="39" bestFit="1" customWidth="1"/>
    <col min="176" max="176" width="16.7109375" style="39" bestFit="1" customWidth="1"/>
    <col min="177" max="177" width="18.7109375" style="39" bestFit="1" customWidth="1"/>
    <col min="178" max="180" width="23" customWidth="1"/>
  </cols>
  <sheetData>
    <row r="1" spans="1:177" s="36" customFormat="1" ht="15.75" x14ac:dyDescent="0.25">
      <c r="A1" s="43"/>
      <c r="B1" s="89" t="s">
        <v>33</v>
      </c>
      <c r="C1" s="89"/>
      <c r="D1" s="89"/>
      <c r="E1" s="89"/>
      <c r="F1" s="89"/>
      <c r="G1" s="89"/>
      <c r="H1" s="89" t="s">
        <v>34</v>
      </c>
      <c r="I1" s="89"/>
      <c r="J1" s="89"/>
      <c r="K1" s="89"/>
      <c r="L1" s="89" t="s">
        <v>145</v>
      </c>
      <c r="M1" s="89"/>
      <c r="N1" s="89"/>
      <c r="O1" s="44" t="s">
        <v>36</v>
      </c>
      <c r="P1" s="44" t="s">
        <v>37</v>
      </c>
      <c r="Q1" s="44" t="s">
        <v>146</v>
      </c>
      <c r="R1" s="89" t="s">
        <v>39</v>
      </c>
      <c r="S1" s="89"/>
      <c r="T1" s="89"/>
      <c r="U1" s="89"/>
      <c r="V1" s="89"/>
      <c r="W1" s="89"/>
      <c r="X1" s="89"/>
      <c r="Y1" s="89"/>
      <c r="Z1" s="89" t="s">
        <v>40</v>
      </c>
      <c r="AA1" s="89"/>
      <c r="AB1" s="89" t="s">
        <v>41</v>
      </c>
      <c r="AC1" s="89"/>
      <c r="AD1" s="89" t="s">
        <v>42</v>
      </c>
      <c r="AE1" s="89"/>
      <c r="AF1" s="89"/>
      <c r="AG1" s="89"/>
      <c r="AH1" s="89"/>
      <c r="AI1" s="89"/>
      <c r="AJ1" s="89"/>
      <c r="AK1" s="45" t="s">
        <v>43</v>
      </c>
      <c r="AL1" s="44" t="s">
        <v>44</v>
      </c>
      <c r="AM1" s="89" t="s">
        <v>45</v>
      </c>
      <c r="AN1" s="89"/>
      <c r="AO1" s="89"/>
      <c r="AP1" s="89"/>
      <c r="AQ1" s="89"/>
      <c r="AR1" s="89"/>
      <c r="AS1" s="89"/>
      <c r="AT1" s="89" t="s">
        <v>46</v>
      </c>
      <c r="AU1" s="89"/>
      <c r="AV1" s="89" t="s">
        <v>47</v>
      </c>
      <c r="AW1" s="89"/>
      <c r="AX1" s="89"/>
      <c r="AY1" s="89" t="s">
        <v>48</v>
      </c>
      <c r="AZ1" s="89"/>
      <c r="BA1" s="89"/>
      <c r="BB1" s="89"/>
      <c r="BC1" s="89"/>
      <c r="BD1" s="89"/>
      <c r="BE1" s="89"/>
      <c r="BF1" s="44" t="s">
        <v>49</v>
      </c>
      <c r="BG1" s="89" t="s">
        <v>50</v>
      </c>
      <c r="BH1" s="89"/>
      <c r="BI1" s="89"/>
      <c r="BJ1" s="89" t="s">
        <v>51</v>
      </c>
      <c r="BK1" s="89"/>
      <c r="BL1" s="89"/>
      <c r="BM1" s="89"/>
      <c r="BN1" s="89"/>
      <c r="BO1" s="89"/>
      <c r="BP1" s="89"/>
      <c r="BQ1" s="89" t="s">
        <v>52</v>
      </c>
      <c r="BR1" s="89"/>
      <c r="BS1" s="89"/>
      <c r="BT1" s="89"/>
      <c r="BU1" s="89"/>
      <c r="BV1" s="89"/>
      <c r="BW1" s="89" t="s">
        <v>53</v>
      </c>
      <c r="BX1" s="89"/>
      <c r="BY1" s="89" t="s">
        <v>54</v>
      </c>
      <c r="BZ1" s="89"/>
      <c r="CA1" s="89"/>
      <c r="CB1" s="89"/>
      <c r="CC1" s="89"/>
      <c r="CD1" s="89"/>
      <c r="CE1" s="89"/>
      <c r="CF1" s="89" t="s">
        <v>55</v>
      </c>
      <c r="CG1" s="89"/>
      <c r="CH1" s="89"/>
      <c r="CI1" s="89"/>
      <c r="CJ1" s="89"/>
      <c r="CK1" s="89" t="s">
        <v>56</v>
      </c>
      <c r="CL1" s="89"/>
      <c r="CM1" s="89"/>
      <c r="CN1" s="89" t="s">
        <v>57</v>
      </c>
      <c r="CO1" s="89"/>
      <c r="CP1" s="89"/>
      <c r="CQ1" s="89"/>
      <c r="CR1" s="89"/>
      <c r="CS1" s="89" t="s">
        <v>58</v>
      </c>
      <c r="CT1" s="89"/>
      <c r="CU1" s="89"/>
      <c r="CV1" s="89" t="s">
        <v>59</v>
      </c>
      <c r="CW1" s="89"/>
      <c r="CX1" s="89"/>
      <c r="CY1" s="89" t="s">
        <v>60</v>
      </c>
      <c r="CZ1" s="89"/>
      <c r="DA1" s="89"/>
      <c r="DB1" s="89"/>
      <c r="DC1" s="89"/>
      <c r="DD1" s="89"/>
      <c r="DE1" s="89"/>
      <c r="DF1" s="44" t="s">
        <v>61</v>
      </c>
      <c r="DG1" s="89" t="s">
        <v>62</v>
      </c>
      <c r="DH1" s="89"/>
      <c r="DI1" s="89" t="s">
        <v>147</v>
      </c>
      <c r="DJ1" s="89"/>
      <c r="DK1" s="89"/>
      <c r="DL1" s="89"/>
      <c r="DM1" s="44" t="s">
        <v>148</v>
      </c>
      <c r="DN1" s="44" t="s">
        <v>65</v>
      </c>
      <c r="DO1" s="89" t="s">
        <v>149</v>
      </c>
      <c r="DP1" s="89"/>
      <c r="DQ1" s="89"/>
      <c r="DR1" s="89"/>
      <c r="DS1" s="89"/>
      <c r="DT1" s="89"/>
      <c r="DU1" s="89" t="s">
        <v>73</v>
      </c>
      <c r="DV1" s="89"/>
      <c r="DW1" s="89"/>
      <c r="DX1" s="89" t="s">
        <v>74</v>
      </c>
      <c r="DY1" s="89"/>
      <c r="DZ1" s="89" t="s">
        <v>75</v>
      </c>
      <c r="EA1" s="89"/>
      <c r="EB1" s="89"/>
      <c r="EC1" s="89"/>
      <c r="ED1" s="89" t="s">
        <v>76</v>
      </c>
      <c r="EE1" s="89"/>
      <c r="EF1" s="89"/>
      <c r="EG1" s="89"/>
      <c r="EH1" s="89" t="s">
        <v>77</v>
      </c>
      <c r="EI1" s="89"/>
      <c r="EJ1" s="89"/>
      <c r="EK1" s="89" t="s">
        <v>78</v>
      </c>
      <c r="EL1" s="89"/>
      <c r="EM1" s="89"/>
      <c r="EN1" s="89"/>
      <c r="EO1" s="89"/>
      <c r="EP1" s="89"/>
      <c r="EQ1" s="89"/>
      <c r="ER1" s="89"/>
      <c r="ES1" s="89" t="s">
        <v>79</v>
      </c>
      <c r="ET1" s="89"/>
      <c r="EU1" s="89"/>
      <c r="EV1" s="89"/>
      <c r="EW1" s="89" t="s">
        <v>80</v>
      </c>
      <c r="EX1" s="89"/>
      <c r="EY1" s="89" t="s">
        <v>120</v>
      </c>
      <c r="EZ1" s="89"/>
      <c r="FA1" s="89"/>
      <c r="FB1" s="89"/>
      <c r="FC1" s="89"/>
      <c r="FD1" s="89"/>
      <c r="FE1" s="89" t="s">
        <v>121</v>
      </c>
      <c r="FF1" s="89"/>
      <c r="FG1" s="89"/>
      <c r="FH1" s="89"/>
      <c r="FI1" s="89" t="s">
        <v>122</v>
      </c>
      <c r="FJ1" s="89"/>
      <c r="FK1" s="89" t="s">
        <v>126</v>
      </c>
      <c r="FL1" s="89"/>
      <c r="FM1" s="89"/>
      <c r="FN1" s="89"/>
      <c r="FO1" s="89" t="s">
        <v>127</v>
      </c>
      <c r="FP1" s="89"/>
      <c r="FQ1" s="89"/>
      <c r="FR1" s="89"/>
      <c r="FS1" s="89" t="s">
        <v>128</v>
      </c>
      <c r="FT1" s="89"/>
      <c r="FU1" s="89"/>
    </row>
    <row r="2" spans="1:177" s="39" customFormat="1" ht="15.75" x14ac:dyDescent="0.25">
      <c r="A2" s="46" t="s">
        <v>184</v>
      </c>
      <c r="B2" s="47" t="s">
        <v>135</v>
      </c>
      <c r="C2" s="47" t="s">
        <v>139</v>
      </c>
      <c r="D2" s="47" t="s">
        <v>131</v>
      </c>
      <c r="E2" s="47" t="s">
        <v>130</v>
      </c>
      <c r="F2" s="47" t="s">
        <v>144</v>
      </c>
      <c r="G2" s="47" t="s">
        <v>140</v>
      </c>
      <c r="H2" s="47" t="s">
        <v>143</v>
      </c>
      <c r="I2" s="47" t="s">
        <v>135</v>
      </c>
      <c r="J2" s="47" t="s">
        <v>131</v>
      </c>
      <c r="K2" s="47" t="s">
        <v>140</v>
      </c>
      <c r="L2" s="48" t="s">
        <v>139</v>
      </c>
      <c r="M2" s="48" t="s">
        <v>136</v>
      </c>
      <c r="N2" s="48" t="s">
        <v>143</v>
      </c>
      <c r="O2" s="48" t="s">
        <v>138</v>
      </c>
      <c r="P2" s="47"/>
      <c r="Q2" s="48" t="s">
        <v>136</v>
      </c>
      <c r="R2" s="48" t="s">
        <v>130</v>
      </c>
      <c r="S2" s="48" t="s">
        <v>131</v>
      </c>
      <c r="T2" s="48" t="s">
        <v>144</v>
      </c>
      <c r="U2" s="48" t="s">
        <v>141</v>
      </c>
      <c r="V2" s="48" t="s">
        <v>140</v>
      </c>
      <c r="W2" s="48" t="s">
        <v>135</v>
      </c>
      <c r="X2" s="48" t="s">
        <v>150</v>
      </c>
      <c r="Y2" s="48" t="s">
        <v>151</v>
      </c>
      <c r="Z2" s="48" t="s">
        <v>140</v>
      </c>
      <c r="AA2" s="48" t="s">
        <v>132</v>
      </c>
      <c r="AB2" s="48" t="s">
        <v>138</v>
      </c>
      <c r="AC2" s="48" t="s">
        <v>136</v>
      </c>
      <c r="AD2" s="48" t="s">
        <v>136</v>
      </c>
      <c r="AE2" s="47" t="s">
        <v>135</v>
      </c>
      <c r="AF2" s="47" t="s">
        <v>130</v>
      </c>
      <c r="AG2" s="47" t="s">
        <v>138</v>
      </c>
      <c r="AH2" s="47" t="s">
        <v>144</v>
      </c>
      <c r="AI2" s="47" t="s">
        <v>131</v>
      </c>
      <c r="AJ2" s="47" t="s">
        <v>140</v>
      </c>
      <c r="AK2" s="49" t="s">
        <v>144</v>
      </c>
      <c r="AL2" s="48" t="s">
        <v>136</v>
      </c>
      <c r="AM2" s="48" t="s">
        <v>136</v>
      </c>
      <c r="AN2" s="47" t="s">
        <v>135</v>
      </c>
      <c r="AO2" s="47" t="s">
        <v>131</v>
      </c>
      <c r="AP2" s="47" t="s">
        <v>138</v>
      </c>
      <c r="AQ2" s="47" t="s">
        <v>144</v>
      </c>
      <c r="AR2" s="47" t="s">
        <v>140</v>
      </c>
      <c r="AS2" s="47" t="s">
        <v>150</v>
      </c>
      <c r="AT2" s="48" t="s">
        <v>143</v>
      </c>
      <c r="AU2" s="48" t="s">
        <v>140</v>
      </c>
      <c r="AV2" s="48" t="s">
        <v>138</v>
      </c>
      <c r="AW2" s="48" t="s">
        <v>136</v>
      </c>
      <c r="AX2" s="48" t="s">
        <v>143</v>
      </c>
      <c r="AY2" s="48" t="s">
        <v>143</v>
      </c>
      <c r="AZ2" s="47" t="s">
        <v>136</v>
      </c>
      <c r="BA2" s="47" t="s">
        <v>135</v>
      </c>
      <c r="BB2" s="47" t="s">
        <v>131</v>
      </c>
      <c r="BC2" s="47" t="s">
        <v>144</v>
      </c>
      <c r="BD2" s="47" t="s">
        <v>140</v>
      </c>
      <c r="BE2" s="47" t="s">
        <v>150</v>
      </c>
      <c r="BF2" s="48" t="s">
        <v>140</v>
      </c>
      <c r="BG2" s="48" t="s">
        <v>138</v>
      </c>
      <c r="BH2" s="48" t="s">
        <v>136</v>
      </c>
      <c r="BI2" s="48" t="s">
        <v>143</v>
      </c>
      <c r="BJ2" s="48" t="s">
        <v>136</v>
      </c>
      <c r="BK2" s="48" t="s">
        <v>132</v>
      </c>
      <c r="BL2" s="48" t="s">
        <v>131</v>
      </c>
      <c r="BM2" s="48" t="s">
        <v>130</v>
      </c>
      <c r="BN2" s="48" t="s">
        <v>144</v>
      </c>
      <c r="BO2" s="48" t="s">
        <v>140</v>
      </c>
      <c r="BP2" s="48" t="s">
        <v>137</v>
      </c>
      <c r="BQ2" s="48" t="s">
        <v>138</v>
      </c>
      <c r="BR2" s="48" t="s">
        <v>131</v>
      </c>
      <c r="BS2" s="48" t="s">
        <v>130</v>
      </c>
      <c r="BT2" s="48" t="s">
        <v>144</v>
      </c>
      <c r="BU2" s="48" t="s">
        <v>140</v>
      </c>
      <c r="BV2" s="48" t="s">
        <v>132</v>
      </c>
      <c r="BW2" s="48" t="s">
        <v>136</v>
      </c>
      <c r="BX2" s="48" t="s">
        <v>143</v>
      </c>
      <c r="BY2" s="48" t="s">
        <v>132</v>
      </c>
      <c r="BZ2" s="48" t="s">
        <v>135</v>
      </c>
      <c r="CA2" s="48" t="s">
        <v>130</v>
      </c>
      <c r="CB2" s="48" t="s">
        <v>139</v>
      </c>
      <c r="CC2" s="48" t="s">
        <v>131</v>
      </c>
      <c r="CD2" s="48" t="s">
        <v>144</v>
      </c>
      <c r="CE2" s="48" t="s">
        <v>140</v>
      </c>
      <c r="CF2" s="48" t="s">
        <v>143</v>
      </c>
      <c r="CG2" s="48" t="s">
        <v>135</v>
      </c>
      <c r="CH2" s="48" t="s">
        <v>132</v>
      </c>
      <c r="CI2" s="48" t="s">
        <v>140</v>
      </c>
      <c r="CJ2" s="48" t="s">
        <v>144</v>
      </c>
      <c r="CK2" s="48" t="s">
        <v>139</v>
      </c>
      <c r="CL2" s="48" t="s">
        <v>143</v>
      </c>
      <c r="CM2" s="48" t="s">
        <v>136</v>
      </c>
      <c r="CN2" s="48" t="s">
        <v>136</v>
      </c>
      <c r="CO2" s="48" t="s">
        <v>135</v>
      </c>
      <c r="CP2" s="48" t="s">
        <v>144</v>
      </c>
      <c r="CQ2" s="48" t="s">
        <v>140</v>
      </c>
      <c r="CR2" s="48" t="s">
        <v>130</v>
      </c>
      <c r="CS2" s="48" t="s">
        <v>138</v>
      </c>
      <c r="CT2" s="48" t="s">
        <v>140</v>
      </c>
      <c r="CU2" s="48" t="s">
        <v>135</v>
      </c>
      <c r="CV2" s="48" t="s">
        <v>139</v>
      </c>
      <c r="CW2" s="48" t="s">
        <v>136</v>
      </c>
      <c r="CX2" s="48" t="s">
        <v>143</v>
      </c>
      <c r="CY2" s="47" t="s">
        <v>136</v>
      </c>
      <c r="CZ2" s="47" t="s">
        <v>135</v>
      </c>
      <c r="DA2" s="47" t="s">
        <v>131</v>
      </c>
      <c r="DB2" s="47" t="s">
        <v>144</v>
      </c>
      <c r="DC2" s="47" t="s">
        <v>130</v>
      </c>
      <c r="DD2" s="47" t="s">
        <v>137</v>
      </c>
      <c r="DE2" s="47" t="s">
        <v>140</v>
      </c>
      <c r="DF2" s="47" t="s">
        <v>140</v>
      </c>
      <c r="DG2" s="47" t="s">
        <v>136</v>
      </c>
      <c r="DH2" s="47" t="s">
        <v>143</v>
      </c>
      <c r="DI2" s="47" t="s">
        <v>138</v>
      </c>
      <c r="DJ2" s="47" t="s">
        <v>140</v>
      </c>
      <c r="DK2" s="47" t="s">
        <v>144</v>
      </c>
      <c r="DL2" s="47" t="s">
        <v>131</v>
      </c>
      <c r="DM2" s="47" t="s">
        <v>140</v>
      </c>
      <c r="DN2" s="47" t="s">
        <v>133</v>
      </c>
      <c r="DO2" s="47" t="s">
        <v>143</v>
      </c>
      <c r="DP2" s="47" t="s">
        <v>144</v>
      </c>
      <c r="DQ2" s="47" t="s">
        <v>152</v>
      </c>
      <c r="DR2" s="47" t="s">
        <v>135</v>
      </c>
      <c r="DS2" s="47" t="s">
        <v>150</v>
      </c>
      <c r="DT2" s="47" t="s">
        <v>140</v>
      </c>
      <c r="DU2" s="47" t="s">
        <v>144</v>
      </c>
      <c r="DV2" s="47" t="s">
        <v>135</v>
      </c>
      <c r="DW2" s="47" t="s">
        <v>140</v>
      </c>
      <c r="DX2" s="47" t="s">
        <v>136</v>
      </c>
      <c r="DY2" s="47" t="s">
        <v>143</v>
      </c>
      <c r="DZ2" s="47" t="s">
        <v>135</v>
      </c>
      <c r="EA2" s="47" t="s">
        <v>144</v>
      </c>
      <c r="EB2" s="47" t="s">
        <v>140</v>
      </c>
      <c r="EC2" s="47" t="s">
        <v>131</v>
      </c>
      <c r="ED2" s="47" t="s">
        <v>143</v>
      </c>
      <c r="EE2" s="47" t="s">
        <v>135</v>
      </c>
      <c r="EF2" s="47" t="s">
        <v>140</v>
      </c>
      <c r="EG2" s="47" t="s">
        <v>131</v>
      </c>
      <c r="EH2" s="47" t="s">
        <v>139</v>
      </c>
      <c r="EI2" s="47" t="s">
        <v>136</v>
      </c>
      <c r="EJ2" s="47" t="s">
        <v>143</v>
      </c>
      <c r="EK2" s="47" t="s">
        <v>135</v>
      </c>
      <c r="EL2" s="47" t="s">
        <v>132</v>
      </c>
      <c r="EM2" s="47" t="s">
        <v>131</v>
      </c>
      <c r="EN2" s="47" t="s">
        <v>144</v>
      </c>
      <c r="EO2" s="47" t="s">
        <v>139</v>
      </c>
      <c r="EP2" s="47" t="s">
        <v>137</v>
      </c>
      <c r="EQ2" s="47" t="s">
        <v>136</v>
      </c>
      <c r="ER2" s="47" t="s">
        <v>140</v>
      </c>
      <c r="ES2" s="47" t="s">
        <v>135</v>
      </c>
      <c r="ET2" s="47" t="s">
        <v>136</v>
      </c>
      <c r="EU2" s="47" t="s">
        <v>143</v>
      </c>
      <c r="EV2" s="47" t="s">
        <v>140</v>
      </c>
      <c r="EW2" s="47" t="s">
        <v>136</v>
      </c>
      <c r="EX2" s="47" t="s">
        <v>143</v>
      </c>
      <c r="EY2" s="47" t="s">
        <v>136</v>
      </c>
      <c r="EZ2" s="47" t="s">
        <v>135</v>
      </c>
      <c r="FA2" s="47" t="s">
        <v>131</v>
      </c>
      <c r="FB2" s="47" t="s">
        <v>137</v>
      </c>
      <c r="FC2" s="47" t="s">
        <v>144</v>
      </c>
      <c r="FD2" s="47" t="s">
        <v>140</v>
      </c>
      <c r="FE2" s="47" t="s">
        <v>138</v>
      </c>
      <c r="FF2" s="47" t="s">
        <v>144</v>
      </c>
      <c r="FG2" s="47" t="s">
        <v>135</v>
      </c>
      <c r="FH2" s="47" t="s">
        <v>140</v>
      </c>
      <c r="FI2" s="47" t="s">
        <v>136</v>
      </c>
      <c r="FJ2" s="47" t="s">
        <v>143</v>
      </c>
      <c r="FK2" s="47" t="s">
        <v>136</v>
      </c>
      <c r="FL2" s="47" t="s">
        <v>131</v>
      </c>
      <c r="FM2" s="47" t="s">
        <v>144</v>
      </c>
      <c r="FN2" s="47" t="s">
        <v>140</v>
      </c>
      <c r="FO2" s="47" t="s">
        <v>144</v>
      </c>
      <c r="FP2" s="47" t="s">
        <v>130</v>
      </c>
      <c r="FQ2" s="47" t="s">
        <v>131</v>
      </c>
      <c r="FR2" s="47" t="s">
        <v>140</v>
      </c>
      <c r="FS2" s="47" t="s">
        <v>138</v>
      </c>
      <c r="FT2" s="47" t="s">
        <v>136</v>
      </c>
      <c r="FU2" s="47" t="s">
        <v>143</v>
      </c>
    </row>
    <row r="3" spans="1:177" ht="15.75" x14ac:dyDescent="0.25">
      <c r="A3" s="40" t="s">
        <v>153</v>
      </c>
      <c r="B3" s="37">
        <v>20</v>
      </c>
      <c r="C3" s="37">
        <v>1</v>
      </c>
      <c r="D3" s="37"/>
      <c r="E3" s="37">
        <v>1</v>
      </c>
      <c r="F3" s="37">
        <v>1</v>
      </c>
      <c r="G3" s="37"/>
      <c r="H3" s="37"/>
      <c r="I3" s="37">
        <v>5</v>
      </c>
      <c r="J3" s="37"/>
      <c r="K3" s="37"/>
      <c r="L3" s="37"/>
      <c r="M3" s="37"/>
      <c r="N3" s="37"/>
      <c r="O3" s="37"/>
      <c r="P3" s="37"/>
      <c r="Q3" s="37"/>
      <c r="R3" s="37"/>
      <c r="S3" s="37">
        <v>1</v>
      </c>
      <c r="T3" s="37">
        <v>7</v>
      </c>
      <c r="U3" s="37">
        <v>1</v>
      </c>
      <c r="V3" s="37">
        <v>18</v>
      </c>
      <c r="W3" s="37">
        <v>4</v>
      </c>
      <c r="X3" s="37">
        <v>6</v>
      </c>
      <c r="Y3" s="37">
        <v>1</v>
      </c>
      <c r="Z3" s="37"/>
      <c r="AA3" s="37">
        <v>1</v>
      </c>
      <c r="AB3" s="37"/>
      <c r="AC3" s="37"/>
      <c r="AD3" s="37">
        <v>1</v>
      </c>
      <c r="AE3" s="37">
        <v>1</v>
      </c>
      <c r="AF3" s="37"/>
      <c r="AG3" s="37"/>
      <c r="AH3" s="37">
        <v>4</v>
      </c>
      <c r="AI3" s="37">
        <v>2</v>
      </c>
      <c r="AJ3" s="37">
        <v>2</v>
      </c>
      <c r="AK3" s="38">
        <v>1</v>
      </c>
      <c r="AL3" s="37"/>
      <c r="AM3" s="37">
        <v>2</v>
      </c>
      <c r="AN3" s="37">
        <v>2</v>
      </c>
      <c r="AO3" s="37"/>
      <c r="AP3" s="37"/>
      <c r="AQ3" s="37"/>
      <c r="AR3" s="37">
        <v>3</v>
      </c>
      <c r="AS3" s="37">
        <v>2</v>
      </c>
      <c r="AT3" s="37"/>
      <c r="AU3" s="37">
        <v>1</v>
      </c>
      <c r="AV3" s="37"/>
      <c r="AW3" s="37"/>
      <c r="AX3" s="37"/>
      <c r="AY3" s="37"/>
      <c r="AZ3" s="37"/>
      <c r="BA3" s="37">
        <v>2</v>
      </c>
      <c r="BB3" s="37"/>
      <c r="BC3" s="37">
        <v>1</v>
      </c>
      <c r="BD3" s="37">
        <v>1</v>
      </c>
      <c r="BE3" s="37">
        <v>1</v>
      </c>
      <c r="BF3" s="37"/>
      <c r="BG3" s="37"/>
      <c r="BH3" s="37"/>
      <c r="BI3" s="37"/>
      <c r="BJ3" s="37">
        <v>1</v>
      </c>
      <c r="BK3" s="37">
        <v>3</v>
      </c>
      <c r="BL3" s="37"/>
      <c r="BM3" s="37"/>
      <c r="BN3" s="37"/>
      <c r="BO3" s="37">
        <v>8</v>
      </c>
      <c r="BP3" s="37">
        <v>1</v>
      </c>
      <c r="BQ3" s="37"/>
      <c r="BR3" s="37"/>
      <c r="BS3" s="37"/>
      <c r="BT3" s="37"/>
      <c r="BU3" s="37">
        <v>2</v>
      </c>
      <c r="BV3" s="37">
        <v>1</v>
      </c>
      <c r="BW3" s="37"/>
      <c r="BX3" s="37"/>
      <c r="BY3" s="37">
        <v>9</v>
      </c>
      <c r="BZ3" s="37">
        <v>7</v>
      </c>
      <c r="CA3" s="37"/>
      <c r="CB3" s="37"/>
      <c r="CC3" s="37"/>
      <c r="CD3" s="37"/>
      <c r="CE3" s="37">
        <v>3</v>
      </c>
      <c r="CF3" s="37"/>
      <c r="CG3" s="37">
        <v>2</v>
      </c>
      <c r="CH3" s="37"/>
      <c r="CI3" s="37"/>
      <c r="CJ3" s="37"/>
      <c r="CK3" s="37"/>
      <c r="CL3" s="37"/>
      <c r="CM3" s="37"/>
      <c r="CN3" s="37">
        <v>1</v>
      </c>
      <c r="CO3" s="37">
        <v>1</v>
      </c>
      <c r="CP3" s="37"/>
      <c r="CQ3" s="37">
        <v>3</v>
      </c>
      <c r="CR3" s="37"/>
      <c r="CS3" s="37"/>
      <c r="CT3" s="37"/>
      <c r="CU3" s="37">
        <v>1</v>
      </c>
      <c r="CV3" s="37"/>
      <c r="CW3" s="37"/>
      <c r="CX3" s="37"/>
      <c r="CY3" s="37"/>
      <c r="CZ3" s="37">
        <v>3</v>
      </c>
      <c r="DA3" s="37"/>
      <c r="DB3" s="37">
        <v>1</v>
      </c>
      <c r="DC3" s="37">
        <v>1</v>
      </c>
      <c r="DD3" s="37">
        <v>1</v>
      </c>
      <c r="DE3" s="37">
        <v>5</v>
      </c>
      <c r="DF3" s="37">
        <v>1</v>
      </c>
      <c r="DG3" s="37"/>
      <c r="DH3" s="37"/>
      <c r="DI3" s="37"/>
      <c r="DJ3" s="37"/>
      <c r="DK3" s="37"/>
      <c r="DL3" s="37"/>
      <c r="DM3" s="37"/>
      <c r="DN3" s="37"/>
      <c r="DO3" s="37"/>
      <c r="DP3" s="37"/>
      <c r="DQ3" s="37"/>
      <c r="DR3" s="37">
        <v>10</v>
      </c>
      <c r="DS3" s="37">
        <v>1</v>
      </c>
      <c r="DT3" s="37">
        <v>1</v>
      </c>
      <c r="DU3" s="37"/>
      <c r="DV3" s="37">
        <v>1</v>
      </c>
      <c r="DW3" s="37"/>
      <c r="DX3" s="37"/>
      <c r="DY3" s="37"/>
      <c r="DZ3" s="37">
        <v>2</v>
      </c>
      <c r="EA3" s="37"/>
      <c r="EB3" s="37">
        <v>1</v>
      </c>
      <c r="EC3" s="37"/>
      <c r="ED3" s="37"/>
      <c r="EE3" s="37">
        <v>13</v>
      </c>
      <c r="EF3" s="37"/>
      <c r="EG3" s="37"/>
      <c r="EH3" s="37"/>
      <c r="EI3" s="37"/>
      <c r="EJ3" s="37"/>
      <c r="EK3" s="37">
        <v>3</v>
      </c>
      <c r="EL3" s="37">
        <v>2</v>
      </c>
      <c r="EM3" s="37"/>
      <c r="EN3" s="37">
        <v>8</v>
      </c>
      <c r="EO3" s="37">
        <v>2</v>
      </c>
      <c r="EP3" s="37">
        <v>2</v>
      </c>
      <c r="EQ3" s="37">
        <v>1</v>
      </c>
      <c r="ER3" s="37">
        <v>13</v>
      </c>
      <c r="ES3" s="37">
        <v>5</v>
      </c>
      <c r="ET3" s="37">
        <v>1</v>
      </c>
      <c r="EU3" s="37"/>
      <c r="EV3" s="37"/>
      <c r="EW3" s="37"/>
      <c r="EX3" s="37"/>
      <c r="EY3" s="37"/>
      <c r="EZ3" s="37">
        <v>17</v>
      </c>
      <c r="FA3" s="37"/>
      <c r="FB3" s="37">
        <v>1</v>
      </c>
      <c r="FC3" s="37">
        <v>2</v>
      </c>
      <c r="FD3" s="37"/>
      <c r="FE3" s="37"/>
      <c r="FF3" s="37"/>
      <c r="FG3" s="37">
        <v>5</v>
      </c>
      <c r="FH3" s="37">
        <v>2</v>
      </c>
      <c r="FI3" s="37"/>
      <c r="FJ3" s="37"/>
      <c r="FK3" s="37">
        <v>1</v>
      </c>
      <c r="FL3" s="37"/>
      <c r="FM3" s="37">
        <v>2</v>
      </c>
      <c r="FN3" s="37">
        <v>2</v>
      </c>
      <c r="FO3" s="37"/>
      <c r="FP3" s="37"/>
      <c r="FQ3" s="37">
        <v>1</v>
      </c>
      <c r="FR3" s="37">
        <v>2</v>
      </c>
      <c r="FS3" s="37"/>
      <c r="FT3" s="37"/>
      <c r="FU3" s="37"/>
    </row>
    <row r="4" spans="1:177" ht="15.75" x14ac:dyDescent="0.25">
      <c r="A4" s="40" t="s">
        <v>154</v>
      </c>
      <c r="B4" s="37"/>
      <c r="C4" s="37">
        <v>5</v>
      </c>
      <c r="D4" s="37">
        <v>2</v>
      </c>
      <c r="E4" s="37"/>
      <c r="F4" s="37">
        <v>6</v>
      </c>
      <c r="G4" s="37">
        <v>27</v>
      </c>
      <c r="H4" s="37"/>
      <c r="I4" s="37"/>
      <c r="J4" s="37">
        <v>3</v>
      </c>
      <c r="K4" s="37">
        <v>10</v>
      </c>
      <c r="L4" s="37"/>
      <c r="M4" s="37">
        <v>3</v>
      </c>
      <c r="N4" s="37">
        <v>1</v>
      </c>
      <c r="O4" s="37"/>
      <c r="P4" s="37"/>
      <c r="Q4" s="37">
        <v>1</v>
      </c>
      <c r="R4" s="37"/>
      <c r="S4" s="37">
        <v>7</v>
      </c>
      <c r="T4" s="37">
        <v>30</v>
      </c>
      <c r="U4" s="37"/>
      <c r="V4" s="37">
        <v>32</v>
      </c>
      <c r="W4" s="37"/>
      <c r="X4" s="37"/>
      <c r="Y4" s="37"/>
      <c r="Z4" s="37">
        <v>2</v>
      </c>
      <c r="AA4" s="37"/>
      <c r="AB4" s="37"/>
      <c r="AC4" s="37">
        <v>7</v>
      </c>
      <c r="AD4" s="37"/>
      <c r="AE4" s="37"/>
      <c r="AF4" s="37">
        <v>1</v>
      </c>
      <c r="AG4" s="37"/>
      <c r="AH4" s="37">
        <v>1</v>
      </c>
      <c r="AI4" s="37">
        <v>4</v>
      </c>
      <c r="AJ4" s="37">
        <v>1</v>
      </c>
      <c r="AK4" s="38"/>
      <c r="AL4" s="37">
        <v>2</v>
      </c>
      <c r="AM4" s="37"/>
      <c r="AN4" s="37"/>
      <c r="AO4" s="37">
        <v>2</v>
      </c>
      <c r="AP4" s="37"/>
      <c r="AQ4" s="37">
        <v>4</v>
      </c>
      <c r="AR4" s="37">
        <v>29</v>
      </c>
      <c r="AS4" s="37"/>
      <c r="AT4" s="37"/>
      <c r="AU4" s="37">
        <v>2</v>
      </c>
      <c r="AV4" s="37"/>
      <c r="AW4" s="37">
        <v>3</v>
      </c>
      <c r="AX4" s="37"/>
      <c r="AY4" s="37"/>
      <c r="AZ4" s="37">
        <v>1</v>
      </c>
      <c r="BA4" s="37"/>
      <c r="BB4" s="37"/>
      <c r="BC4" s="37"/>
      <c r="BD4" s="37">
        <v>3</v>
      </c>
      <c r="BE4" s="37"/>
      <c r="BF4" s="37">
        <v>1</v>
      </c>
      <c r="BG4" s="37"/>
      <c r="BH4" s="37">
        <v>9</v>
      </c>
      <c r="BI4" s="37">
        <v>1</v>
      </c>
      <c r="BJ4" s="37"/>
      <c r="BK4" s="37">
        <v>2</v>
      </c>
      <c r="BL4" s="37">
        <v>4</v>
      </c>
      <c r="BM4" s="37">
        <v>1</v>
      </c>
      <c r="BN4" s="37">
        <v>7</v>
      </c>
      <c r="BO4" s="37">
        <v>35</v>
      </c>
      <c r="BP4" s="37"/>
      <c r="BQ4" s="37"/>
      <c r="BR4" s="37">
        <v>1</v>
      </c>
      <c r="BS4" s="37">
        <v>1</v>
      </c>
      <c r="BT4" s="37">
        <v>2</v>
      </c>
      <c r="BU4" s="37">
        <v>6</v>
      </c>
      <c r="BV4" s="37"/>
      <c r="BW4" s="37">
        <v>3</v>
      </c>
      <c r="BX4" s="37">
        <v>1</v>
      </c>
      <c r="BY4" s="37">
        <v>10</v>
      </c>
      <c r="BZ4" s="37"/>
      <c r="CA4" s="37"/>
      <c r="CB4" s="37">
        <v>2</v>
      </c>
      <c r="CC4" s="37"/>
      <c r="CD4" s="37">
        <v>7</v>
      </c>
      <c r="CE4" s="37">
        <v>21</v>
      </c>
      <c r="CF4" s="37"/>
      <c r="CG4" s="37"/>
      <c r="CH4" s="37">
        <v>1</v>
      </c>
      <c r="CI4" s="37">
        <v>8</v>
      </c>
      <c r="CJ4" s="37">
        <v>1</v>
      </c>
      <c r="CK4" s="37"/>
      <c r="CL4" s="37">
        <v>2</v>
      </c>
      <c r="CM4" s="37">
        <v>4</v>
      </c>
      <c r="CN4" s="37"/>
      <c r="CO4" s="37"/>
      <c r="CP4" s="37">
        <v>9</v>
      </c>
      <c r="CQ4" s="37">
        <v>8</v>
      </c>
      <c r="CR4" s="37">
        <v>1</v>
      </c>
      <c r="CS4" s="37"/>
      <c r="CT4" s="37">
        <v>1</v>
      </c>
      <c r="CU4" s="37"/>
      <c r="CV4" s="37"/>
      <c r="CW4" s="37">
        <v>11</v>
      </c>
      <c r="CX4" s="37"/>
      <c r="CY4" s="37">
        <v>1</v>
      </c>
      <c r="CZ4" s="37"/>
      <c r="DA4" s="37">
        <v>4</v>
      </c>
      <c r="DB4" s="37">
        <v>7</v>
      </c>
      <c r="DC4" s="37"/>
      <c r="DD4" s="37"/>
      <c r="DE4" s="37">
        <v>11</v>
      </c>
      <c r="DF4" s="37"/>
      <c r="DG4" s="37">
        <v>6</v>
      </c>
      <c r="DH4" s="37"/>
      <c r="DI4" s="37"/>
      <c r="DJ4" s="37">
        <v>2</v>
      </c>
      <c r="DK4" s="37">
        <v>1</v>
      </c>
      <c r="DL4" s="37">
        <v>4</v>
      </c>
      <c r="DM4" s="37"/>
      <c r="DN4" s="37"/>
      <c r="DO4" s="37"/>
      <c r="DP4" s="37">
        <v>7</v>
      </c>
      <c r="DQ4" s="37">
        <v>1</v>
      </c>
      <c r="DR4" s="37"/>
      <c r="DS4" s="37"/>
      <c r="DT4" s="37">
        <v>2</v>
      </c>
      <c r="DU4" s="37">
        <v>2</v>
      </c>
      <c r="DV4" s="37"/>
      <c r="DW4" s="37"/>
      <c r="DX4" s="37">
        <v>10</v>
      </c>
      <c r="DY4" s="37"/>
      <c r="DZ4" s="37"/>
      <c r="EA4" s="37">
        <v>2</v>
      </c>
      <c r="EB4" s="37">
        <v>2</v>
      </c>
      <c r="EC4" s="37">
        <v>5</v>
      </c>
      <c r="ED4" s="37"/>
      <c r="EE4" s="37"/>
      <c r="EF4" s="37">
        <v>1</v>
      </c>
      <c r="EG4" s="37"/>
      <c r="EH4" s="37"/>
      <c r="EI4" s="37">
        <v>5</v>
      </c>
      <c r="EJ4" s="37"/>
      <c r="EK4" s="37"/>
      <c r="EL4" s="37"/>
      <c r="EM4" s="37"/>
      <c r="EN4" s="37">
        <v>23</v>
      </c>
      <c r="EO4" s="37"/>
      <c r="EP4" s="37"/>
      <c r="EQ4" s="37">
        <v>1</v>
      </c>
      <c r="ER4" s="37">
        <v>22</v>
      </c>
      <c r="ES4" s="37"/>
      <c r="ET4" s="37"/>
      <c r="EU4" s="37"/>
      <c r="EV4" s="37">
        <v>3</v>
      </c>
      <c r="EW4" s="37">
        <v>15</v>
      </c>
      <c r="EX4" s="37">
        <v>1</v>
      </c>
      <c r="EY4" s="37">
        <v>1</v>
      </c>
      <c r="EZ4" s="37"/>
      <c r="FA4" s="37">
        <v>2</v>
      </c>
      <c r="FB4" s="37"/>
      <c r="FC4" s="37">
        <v>15</v>
      </c>
      <c r="FD4" s="37">
        <v>21</v>
      </c>
      <c r="FE4" s="37"/>
      <c r="FF4" s="37">
        <v>1</v>
      </c>
      <c r="FG4" s="37"/>
      <c r="FH4" s="37">
        <v>16</v>
      </c>
      <c r="FI4" s="37">
        <v>20</v>
      </c>
      <c r="FJ4" s="37">
        <v>1</v>
      </c>
      <c r="FK4" s="37"/>
      <c r="FL4" s="37">
        <v>3</v>
      </c>
      <c r="FM4" s="37"/>
      <c r="FN4" s="37">
        <v>2</v>
      </c>
      <c r="FO4" s="37">
        <v>2</v>
      </c>
      <c r="FP4" s="37">
        <v>1</v>
      </c>
      <c r="FQ4" s="37">
        <v>2</v>
      </c>
      <c r="FR4" s="37">
        <v>1</v>
      </c>
      <c r="FS4" s="37"/>
      <c r="FT4" s="37">
        <v>1</v>
      </c>
      <c r="FU4" s="37">
        <v>2</v>
      </c>
    </row>
    <row r="5" spans="1:177" ht="15.75" x14ac:dyDescent="0.25">
      <c r="A5" s="40" t="s">
        <v>155</v>
      </c>
      <c r="B5" s="37"/>
      <c r="C5" s="37">
        <v>2</v>
      </c>
      <c r="D5" s="37">
        <v>3</v>
      </c>
      <c r="E5" s="37"/>
      <c r="F5" s="37">
        <v>2</v>
      </c>
      <c r="G5" s="37">
        <v>15</v>
      </c>
      <c r="H5" s="37"/>
      <c r="I5" s="37"/>
      <c r="J5" s="37"/>
      <c r="K5" s="37">
        <v>8</v>
      </c>
      <c r="L5" s="37"/>
      <c r="M5" s="37">
        <v>2</v>
      </c>
      <c r="N5" s="37">
        <v>8</v>
      </c>
      <c r="O5" s="37"/>
      <c r="P5" s="37"/>
      <c r="Q5" s="37"/>
      <c r="R5" s="37">
        <v>2</v>
      </c>
      <c r="S5" s="37">
        <v>12</v>
      </c>
      <c r="T5" s="37"/>
      <c r="U5" s="37"/>
      <c r="V5" s="37">
        <v>17</v>
      </c>
      <c r="W5" s="37"/>
      <c r="X5" s="37"/>
      <c r="Y5" s="37"/>
      <c r="Z5" s="37"/>
      <c r="AA5" s="37"/>
      <c r="AB5" s="37"/>
      <c r="AC5" s="37">
        <v>1</v>
      </c>
      <c r="AD5" s="37"/>
      <c r="AE5" s="37"/>
      <c r="AF5" s="37"/>
      <c r="AG5" s="37"/>
      <c r="AH5" s="37"/>
      <c r="AI5" s="37">
        <v>3</v>
      </c>
      <c r="AJ5" s="37">
        <v>1</v>
      </c>
      <c r="AK5" s="38"/>
      <c r="AL5" s="37"/>
      <c r="AM5" s="37"/>
      <c r="AN5" s="37"/>
      <c r="AO5" s="37">
        <v>1</v>
      </c>
      <c r="AP5" s="37"/>
      <c r="AQ5" s="37"/>
      <c r="AR5" s="37">
        <v>30</v>
      </c>
      <c r="AS5" s="37"/>
      <c r="AT5" s="37">
        <v>1</v>
      </c>
      <c r="AU5" s="37">
        <v>2</v>
      </c>
      <c r="AV5" s="37"/>
      <c r="AW5" s="37"/>
      <c r="AX5" s="37">
        <v>5</v>
      </c>
      <c r="AY5" s="37">
        <v>1</v>
      </c>
      <c r="AZ5" s="37"/>
      <c r="BA5" s="37"/>
      <c r="BB5" s="37">
        <v>1</v>
      </c>
      <c r="BC5" s="37"/>
      <c r="BD5" s="37">
        <v>5</v>
      </c>
      <c r="BE5" s="37"/>
      <c r="BF5" s="37"/>
      <c r="BG5" s="37"/>
      <c r="BH5" s="37">
        <v>2</v>
      </c>
      <c r="BI5" s="37">
        <v>8</v>
      </c>
      <c r="BJ5" s="37"/>
      <c r="BK5" s="37"/>
      <c r="BL5" s="37">
        <v>4</v>
      </c>
      <c r="BM5" s="37"/>
      <c r="BN5" s="37"/>
      <c r="BO5" s="37">
        <v>14</v>
      </c>
      <c r="BP5" s="37"/>
      <c r="BQ5" s="37"/>
      <c r="BR5" s="37"/>
      <c r="BS5" s="37"/>
      <c r="BT5" s="37"/>
      <c r="BU5" s="37">
        <v>4</v>
      </c>
      <c r="BV5" s="37"/>
      <c r="BW5" s="37">
        <v>2</v>
      </c>
      <c r="BX5" s="37">
        <v>1</v>
      </c>
      <c r="BY5" s="37"/>
      <c r="BZ5" s="37"/>
      <c r="CA5" s="37">
        <v>1</v>
      </c>
      <c r="CB5" s="37"/>
      <c r="CC5" s="37">
        <v>1</v>
      </c>
      <c r="CD5" s="37">
        <v>2</v>
      </c>
      <c r="CE5" s="37">
        <v>19</v>
      </c>
      <c r="CF5" s="37">
        <v>1</v>
      </c>
      <c r="CG5" s="37"/>
      <c r="CH5" s="37"/>
      <c r="CI5" s="37">
        <v>2</v>
      </c>
      <c r="CJ5" s="37"/>
      <c r="CK5" s="37"/>
      <c r="CL5" s="37">
        <v>14</v>
      </c>
      <c r="CM5" s="37"/>
      <c r="CN5" s="37">
        <v>1</v>
      </c>
      <c r="CO5" s="37"/>
      <c r="CP5" s="37"/>
      <c r="CQ5" s="37">
        <v>5</v>
      </c>
      <c r="CR5" s="37"/>
      <c r="CS5" s="37"/>
      <c r="CT5" s="37"/>
      <c r="CU5" s="37"/>
      <c r="CV5" s="37"/>
      <c r="CW5" s="37">
        <v>6</v>
      </c>
      <c r="CX5" s="37">
        <v>11</v>
      </c>
      <c r="CY5" s="37"/>
      <c r="CZ5" s="37"/>
      <c r="DA5" s="37"/>
      <c r="DB5" s="37"/>
      <c r="DC5" s="37"/>
      <c r="DD5" s="37"/>
      <c r="DE5" s="37">
        <v>17</v>
      </c>
      <c r="DF5" s="37"/>
      <c r="DG5" s="37"/>
      <c r="DH5" s="37">
        <v>3</v>
      </c>
      <c r="DI5" s="37"/>
      <c r="DJ5" s="37"/>
      <c r="DK5" s="37"/>
      <c r="DL5" s="37">
        <v>1</v>
      </c>
      <c r="DM5" s="37"/>
      <c r="DN5" s="37"/>
      <c r="DO5" s="37"/>
      <c r="DP5" s="37"/>
      <c r="DQ5" s="37"/>
      <c r="DR5" s="37"/>
      <c r="DS5" s="37"/>
      <c r="DT5" s="37">
        <v>4</v>
      </c>
      <c r="DU5" s="37"/>
      <c r="DV5" s="37"/>
      <c r="DW5" s="37">
        <v>1</v>
      </c>
      <c r="DX5" s="37"/>
      <c r="DY5" s="37">
        <v>17</v>
      </c>
      <c r="DZ5" s="37"/>
      <c r="EA5" s="37"/>
      <c r="EB5" s="37">
        <v>1</v>
      </c>
      <c r="EC5" s="37">
        <v>3</v>
      </c>
      <c r="ED5" s="37"/>
      <c r="EE5" s="37"/>
      <c r="EF5" s="37"/>
      <c r="EG5" s="37">
        <v>1</v>
      </c>
      <c r="EH5" s="37"/>
      <c r="EI5" s="37">
        <v>2</v>
      </c>
      <c r="EJ5" s="37">
        <v>2</v>
      </c>
      <c r="EK5" s="37"/>
      <c r="EL5" s="37"/>
      <c r="EM5" s="37">
        <v>3</v>
      </c>
      <c r="EN5" s="37"/>
      <c r="EO5" s="37"/>
      <c r="EP5" s="37"/>
      <c r="EQ5" s="37"/>
      <c r="ER5" s="37">
        <v>10</v>
      </c>
      <c r="ES5" s="37"/>
      <c r="ET5" s="37"/>
      <c r="EU5" s="37"/>
      <c r="EV5" s="37">
        <v>11</v>
      </c>
      <c r="EW5" s="37">
        <v>5</v>
      </c>
      <c r="EX5" s="37">
        <v>14</v>
      </c>
      <c r="EY5" s="37"/>
      <c r="EZ5" s="37"/>
      <c r="FA5" s="37"/>
      <c r="FB5" s="37"/>
      <c r="FC5" s="37">
        <v>2</v>
      </c>
      <c r="FD5" s="37">
        <v>8</v>
      </c>
      <c r="FE5" s="37"/>
      <c r="FF5" s="37"/>
      <c r="FG5" s="37"/>
      <c r="FH5" s="37">
        <v>15</v>
      </c>
      <c r="FI5" s="37"/>
      <c r="FJ5" s="37">
        <v>13</v>
      </c>
      <c r="FK5" s="37"/>
      <c r="FL5" s="37">
        <v>1</v>
      </c>
      <c r="FM5" s="37"/>
      <c r="FN5" s="37">
        <v>1</v>
      </c>
      <c r="FO5" s="37"/>
      <c r="FP5" s="37"/>
      <c r="FQ5" s="37"/>
      <c r="FR5" s="37"/>
      <c r="FS5" s="37"/>
      <c r="FT5" s="37">
        <v>1</v>
      </c>
      <c r="FU5" s="37">
        <v>2</v>
      </c>
    </row>
    <row r="6" spans="1:177" ht="15.75" x14ac:dyDescent="0.25">
      <c r="A6" s="40" t="s">
        <v>156</v>
      </c>
      <c r="B6" s="37"/>
      <c r="C6" s="37"/>
      <c r="D6" s="37"/>
      <c r="E6" s="37"/>
      <c r="F6" s="37"/>
      <c r="G6" s="37">
        <v>9</v>
      </c>
      <c r="H6" s="37"/>
      <c r="I6" s="37"/>
      <c r="J6" s="37"/>
      <c r="K6" s="37">
        <v>4</v>
      </c>
      <c r="L6" s="37"/>
      <c r="M6" s="37"/>
      <c r="N6" s="37">
        <v>8</v>
      </c>
      <c r="O6" s="37"/>
      <c r="P6" s="37"/>
      <c r="Q6" s="37"/>
      <c r="R6" s="37"/>
      <c r="S6" s="37"/>
      <c r="T6" s="37"/>
      <c r="U6" s="37"/>
      <c r="V6" s="37">
        <v>22</v>
      </c>
      <c r="W6" s="37"/>
      <c r="X6" s="37"/>
      <c r="Y6" s="37"/>
      <c r="Z6" s="37"/>
      <c r="AA6" s="37"/>
      <c r="AB6" s="37"/>
      <c r="AC6" s="37"/>
      <c r="AD6" s="37"/>
      <c r="AE6" s="37"/>
      <c r="AF6" s="37"/>
      <c r="AG6" s="37">
        <v>1</v>
      </c>
      <c r="AH6" s="37"/>
      <c r="AI6" s="37"/>
      <c r="AJ6" s="37"/>
      <c r="AK6" s="38"/>
      <c r="AL6" s="37"/>
      <c r="AM6" s="37"/>
      <c r="AN6" s="37"/>
      <c r="AO6" s="37"/>
      <c r="AP6" s="37"/>
      <c r="AQ6" s="37"/>
      <c r="AR6" s="37">
        <v>27</v>
      </c>
      <c r="AS6" s="37"/>
      <c r="AT6" s="37">
        <v>1</v>
      </c>
      <c r="AU6" s="37">
        <v>1</v>
      </c>
      <c r="AV6" s="37"/>
      <c r="AW6" s="37"/>
      <c r="AX6" s="37">
        <v>14</v>
      </c>
      <c r="AY6" s="37"/>
      <c r="AZ6" s="37"/>
      <c r="BA6" s="37"/>
      <c r="BB6" s="37"/>
      <c r="BC6" s="37"/>
      <c r="BD6" s="37">
        <v>2</v>
      </c>
      <c r="BE6" s="37"/>
      <c r="BF6" s="37"/>
      <c r="BG6" s="37"/>
      <c r="BH6" s="37"/>
      <c r="BI6" s="37">
        <v>5</v>
      </c>
      <c r="BJ6" s="37"/>
      <c r="BK6" s="37"/>
      <c r="BL6" s="37">
        <v>1</v>
      </c>
      <c r="BM6" s="37"/>
      <c r="BN6" s="37"/>
      <c r="BO6" s="37">
        <v>8</v>
      </c>
      <c r="BP6" s="37"/>
      <c r="BQ6" s="37"/>
      <c r="BR6" s="37"/>
      <c r="BS6" s="37"/>
      <c r="BT6" s="37"/>
      <c r="BU6" s="37">
        <v>5</v>
      </c>
      <c r="BV6" s="37"/>
      <c r="BW6" s="37">
        <v>2</v>
      </c>
      <c r="BX6" s="37">
        <v>2</v>
      </c>
      <c r="BY6" s="37"/>
      <c r="BZ6" s="37"/>
      <c r="CA6" s="37"/>
      <c r="CB6" s="37"/>
      <c r="CC6" s="37"/>
      <c r="CD6" s="37"/>
      <c r="CE6" s="37">
        <v>12</v>
      </c>
      <c r="CF6" s="37"/>
      <c r="CG6" s="37"/>
      <c r="CH6" s="37"/>
      <c r="CI6" s="37">
        <v>2</v>
      </c>
      <c r="CJ6" s="37"/>
      <c r="CK6" s="37"/>
      <c r="CL6" s="37">
        <v>3</v>
      </c>
      <c r="CM6" s="37">
        <v>1</v>
      </c>
      <c r="CN6" s="37"/>
      <c r="CO6" s="37"/>
      <c r="CP6" s="37"/>
      <c r="CQ6" s="37"/>
      <c r="CR6" s="37"/>
      <c r="CS6" s="37"/>
      <c r="CT6" s="37"/>
      <c r="CU6" s="37"/>
      <c r="CV6" s="37"/>
      <c r="CW6" s="37"/>
      <c r="CX6" s="37">
        <v>15</v>
      </c>
      <c r="CY6" s="37"/>
      <c r="CZ6" s="37"/>
      <c r="DA6" s="37"/>
      <c r="DB6" s="37"/>
      <c r="DC6" s="37"/>
      <c r="DD6" s="37"/>
      <c r="DE6" s="37">
        <v>7</v>
      </c>
      <c r="DF6" s="37"/>
      <c r="DG6" s="37"/>
      <c r="DH6" s="37">
        <v>18</v>
      </c>
      <c r="DI6" s="37">
        <v>1</v>
      </c>
      <c r="DJ6" s="37"/>
      <c r="DK6" s="37"/>
      <c r="DL6" s="37"/>
      <c r="DM6" s="37"/>
      <c r="DN6" s="37"/>
      <c r="DO6" s="37">
        <v>4</v>
      </c>
      <c r="DP6" s="37"/>
      <c r="DQ6" s="37"/>
      <c r="DR6" s="37"/>
      <c r="DS6" s="37"/>
      <c r="DT6" s="37">
        <v>1</v>
      </c>
      <c r="DU6" s="37"/>
      <c r="DV6" s="37"/>
      <c r="DW6" s="37">
        <v>2</v>
      </c>
      <c r="DX6" s="37"/>
      <c r="DY6" s="37">
        <v>45</v>
      </c>
      <c r="DZ6" s="37"/>
      <c r="EA6" s="37"/>
      <c r="EB6" s="37">
        <v>1</v>
      </c>
      <c r="EC6" s="37">
        <v>2</v>
      </c>
      <c r="ED6" s="37">
        <v>1</v>
      </c>
      <c r="EE6" s="37"/>
      <c r="EF6" s="37"/>
      <c r="EG6" s="37"/>
      <c r="EH6" s="37"/>
      <c r="EI6" s="37"/>
      <c r="EJ6" s="37">
        <v>7</v>
      </c>
      <c r="EK6" s="37"/>
      <c r="EL6" s="37"/>
      <c r="EM6" s="37"/>
      <c r="EN6" s="37"/>
      <c r="EO6" s="37"/>
      <c r="EP6" s="37"/>
      <c r="EQ6" s="37"/>
      <c r="ER6" s="37">
        <v>5</v>
      </c>
      <c r="ES6" s="37"/>
      <c r="ET6" s="37"/>
      <c r="EU6" s="37"/>
      <c r="EV6" s="37">
        <v>9</v>
      </c>
      <c r="EW6" s="37">
        <v>1</v>
      </c>
      <c r="EX6" s="37">
        <v>28</v>
      </c>
      <c r="EY6" s="37"/>
      <c r="EZ6" s="37"/>
      <c r="FA6" s="37"/>
      <c r="FB6" s="37"/>
      <c r="FC6" s="37"/>
      <c r="FD6" s="37">
        <v>4</v>
      </c>
      <c r="FE6" s="37"/>
      <c r="FF6" s="37"/>
      <c r="FG6" s="37"/>
      <c r="FH6" s="37">
        <v>9</v>
      </c>
      <c r="FI6" s="37"/>
      <c r="FJ6" s="37">
        <v>23</v>
      </c>
      <c r="FK6" s="37"/>
      <c r="FL6" s="37"/>
      <c r="FM6" s="37"/>
      <c r="FN6" s="37"/>
      <c r="FO6" s="37"/>
      <c r="FP6" s="37"/>
      <c r="FQ6" s="37"/>
      <c r="FR6" s="37"/>
      <c r="FS6" s="37"/>
      <c r="FT6" s="37"/>
      <c r="FU6" s="37">
        <v>1</v>
      </c>
    </row>
    <row r="7" spans="1:177" ht="15.75" x14ac:dyDescent="0.25">
      <c r="A7" s="40" t="s">
        <v>157</v>
      </c>
      <c r="B7" s="37"/>
      <c r="C7" s="37"/>
      <c r="D7" s="37"/>
      <c r="E7" s="37"/>
      <c r="F7" s="37"/>
      <c r="G7" s="37"/>
      <c r="H7" s="37">
        <v>1</v>
      </c>
      <c r="I7" s="37"/>
      <c r="J7" s="37"/>
      <c r="K7" s="37">
        <v>1</v>
      </c>
      <c r="L7" s="37"/>
      <c r="M7" s="37"/>
      <c r="N7" s="37">
        <v>4</v>
      </c>
      <c r="O7" s="37"/>
      <c r="P7" s="37"/>
      <c r="Q7" s="37"/>
      <c r="R7" s="37"/>
      <c r="S7" s="37"/>
      <c r="T7" s="37"/>
      <c r="U7" s="37"/>
      <c r="V7" s="37">
        <v>7</v>
      </c>
      <c r="W7" s="37"/>
      <c r="X7" s="37"/>
      <c r="Y7" s="37"/>
      <c r="Z7" s="37"/>
      <c r="AA7" s="37"/>
      <c r="AB7" s="37"/>
      <c r="AC7" s="37"/>
      <c r="AD7" s="37"/>
      <c r="AE7" s="37"/>
      <c r="AF7" s="37"/>
      <c r="AG7" s="37"/>
      <c r="AH7" s="37"/>
      <c r="AI7" s="37"/>
      <c r="AJ7" s="37"/>
      <c r="AK7" s="38"/>
      <c r="AL7" s="37"/>
      <c r="AM7" s="37"/>
      <c r="AN7" s="37"/>
      <c r="AO7" s="37"/>
      <c r="AP7" s="37">
        <v>2</v>
      </c>
      <c r="AQ7" s="37"/>
      <c r="AR7" s="37">
        <v>12</v>
      </c>
      <c r="AS7" s="37"/>
      <c r="AT7" s="37"/>
      <c r="AU7" s="37">
        <v>1</v>
      </c>
      <c r="AV7" s="37"/>
      <c r="AW7" s="37"/>
      <c r="AX7" s="37">
        <v>1</v>
      </c>
      <c r="AY7" s="37"/>
      <c r="AZ7" s="37"/>
      <c r="BA7" s="37"/>
      <c r="BB7" s="37"/>
      <c r="BC7" s="37"/>
      <c r="BD7" s="37"/>
      <c r="BE7" s="37"/>
      <c r="BF7" s="37"/>
      <c r="BG7" s="37"/>
      <c r="BH7" s="37"/>
      <c r="BI7" s="37"/>
      <c r="BJ7" s="37"/>
      <c r="BK7" s="37"/>
      <c r="BL7" s="37"/>
      <c r="BM7" s="37"/>
      <c r="BN7" s="37"/>
      <c r="BO7" s="37">
        <v>6</v>
      </c>
      <c r="BP7" s="37"/>
      <c r="BQ7" s="37"/>
      <c r="BR7" s="37"/>
      <c r="BS7" s="37"/>
      <c r="BT7" s="37"/>
      <c r="BU7" s="37"/>
      <c r="BV7" s="37"/>
      <c r="BW7" s="37"/>
      <c r="BX7" s="37"/>
      <c r="BY7" s="37"/>
      <c r="BZ7" s="37"/>
      <c r="CA7" s="37"/>
      <c r="CB7" s="37"/>
      <c r="CC7" s="37"/>
      <c r="CD7" s="37"/>
      <c r="CE7" s="37">
        <v>3</v>
      </c>
      <c r="CF7" s="37"/>
      <c r="CG7" s="37"/>
      <c r="CH7" s="37"/>
      <c r="CI7" s="37"/>
      <c r="CJ7" s="37"/>
      <c r="CK7" s="37"/>
      <c r="CL7" s="37">
        <v>1</v>
      </c>
      <c r="CM7" s="37"/>
      <c r="CN7" s="37"/>
      <c r="CO7" s="37"/>
      <c r="CP7" s="37"/>
      <c r="CQ7" s="37">
        <v>1</v>
      </c>
      <c r="CR7" s="37"/>
      <c r="CS7" s="37"/>
      <c r="CT7" s="37"/>
      <c r="CU7" s="37"/>
      <c r="CV7" s="37"/>
      <c r="CW7" s="37"/>
      <c r="CX7" s="37"/>
      <c r="CY7" s="37"/>
      <c r="CZ7" s="37"/>
      <c r="DA7" s="37"/>
      <c r="DB7" s="37"/>
      <c r="DC7" s="37"/>
      <c r="DD7" s="37"/>
      <c r="DE7" s="37">
        <v>3</v>
      </c>
      <c r="DF7" s="37"/>
      <c r="DG7" s="37"/>
      <c r="DH7" s="37">
        <v>2</v>
      </c>
      <c r="DI7" s="37"/>
      <c r="DJ7" s="37"/>
      <c r="DK7" s="37"/>
      <c r="DL7" s="37"/>
      <c r="DM7" s="37">
        <v>1</v>
      </c>
      <c r="DN7" s="37"/>
      <c r="DO7" s="37"/>
      <c r="DP7" s="37"/>
      <c r="DQ7" s="37"/>
      <c r="DR7" s="37"/>
      <c r="DS7" s="37"/>
      <c r="DT7" s="37">
        <v>1</v>
      </c>
      <c r="DU7" s="37"/>
      <c r="DV7" s="37"/>
      <c r="DW7" s="37"/>
      <c r="DX7" s="37"/>
      <c r="DY7" s="37">
        <v>2</v>
      </c>
      <c r="DZ7" s="37"/>
      <c r="EA7" s="37"/>
      <c r="EB7" s="37"/>
      <c r="EC7" s="37"/>
      <c r="ED7" s="37"/>
      <c r="EE7" s="37"/>
      <c r="EF7" s="37"/>
      <c r="EG7" s="37"/>
      <c r="EH7" s="37"/>
      <c r="EI7" s="37"/>
      <c r="EJ7" s="37">
        <v>3</v>
      </c>
      <c r="EK7" s="37"/>
      <c r="EL7" s="37"/>
      <c r="EM7" s="37"/>
      <c r="EN7" s="37"/>
      <c r="EO7" s="37"/>
      <c r="EP7" s="37"/>
      <c r="EQ7" s="37"/>
      <c r="ER7" s="37">
        <v>4</v>
      </c>
      <c r="ES7" s="37"/>
      <c r="ET7" s="37"/>
      <c r="EU7" s="37"/>
      <c r="EV7" s="37">
        <v>3</v>
      </c>
      <c r="EW7" s="37"/>
      <c r="EX7" s="37"/>
      <c r="EY7" s="37"/>
      <c r="EZ7" s="37"/>
      <c r="FA7" s="37"/>
      <c r="FB7" s="37"/>
      <c r="FC7" s="37"/>
      <c r="FD7" s="37">
        <v>1</v>
      </c>
      <c r="FE7" s="37"/>
      <c r="FF7" s="37"/>
      <c r="FG7" s="37"/>
      <c r="FH7" s="37">
        <v>4</v>
      </c>
      <c r="FI7" s="37"/>
      <c r="FJ7" s="37">
        <v>2</v>
      </c>
      <c r="FK7" s="37"/>
      <c r="FL7" s="37"/>
      <c r="FM7" s="37"/>
      <c r="FN7" s="37"/>
      <c r="FO7" s="37"/>
      <c r="FP7" s="37"/>
      <c r="FQ7" s="37"/>
      <c r="FR7" s="37"/>
      <c r="FS7" s="37"/>
      <c r="FT7" s="37"/>
      <c r="FU7" s="37">
        <v>1</v>
      </c>
    </row>
    <row r="8" spans="1:177" ht="15.75" x14ac:dyDescent="0.25">
      <c r="A8" s="40" t="s">
        <v>158</v>
      </c>
      <c r="B8" s="37"/>
      <c r="C8" s="37"/>
      <c r="D8" s="37"/>
      <c r="E8" s="37"/>
      <c r="F8" s="37"/>
      <c r="G8" s="37"/>
      <c r="H8" s="37"/>
      <c r="I8" s="37"/>
      <c r="J8" s="37"/>
      <c r="K8" s="37"/>
      <c r="L8" s="37"/>
      <c r="M8" s="37"/>
      <c r="N8" s="37">
        <v>1</v>
      </c>
      <c r="O8" s="37"/>
      <c r="P8" s="37"/>
      <c r="Q8" s="37"/>
      <c r="R8" s="37"/>
      <c r="S8" s="37"/>
      <c r="T8" s="37"/>
      <c r="U8" s="37"/>
      <c r="V8" s="37"/>
      <c r="W8" s="37"/>
      <c r="X8" s="37"/>
      <c r="Y8" s="37"/>
      <c r="Z8" s="37"/>
      <c r="AA8" s="37"/>
      <c r="AB8" s="37"/>
      <c r="AC8" s="37"/>
      <c r="AD8" s="37"/>
      <c r="AE8" s="37"/>
      <c r="AF8" s="37"/>
      <c r="AG8" s="37"/>
      <c r="AH8" s="37"/>
      <c r="AI8" s="37"/>
      <c r="AJ8" s="37"/>
      <c r="AK8" s="38"/>
      <c r="AL8" s="37"/>
      <c r="AM8" s="37"/>
      <c r="AN8" s="37"/>
      <c r="AO8" s="37"/>
      <c r="AP8" s="37"/>
      <c r="AQ8" s="37"/>
      <c r="AR8" s="37">
        <v>4</v>
      </c>
      <c r="AS8" s="37"/>
      <c r="AT8" s="37"/>
      <c r="AU8" s="37"/>
      <c r="AV8" s="37"/>
      <c r="AW8" s="37"/>
      <c r="AX8" s="37"/>
      <c r="AY8" s="37"/>
      <c r="AZ8" s="37"/>
      <c r="BA8" s="37"/>
      <c r="BB8" s="37"/>
      <c r="BC8" s="37"/>
      <c r="BD8" s="37"/>
      <c r="BE8" s="37"/>
      <c r="BF8" s="37"/>
      <c r="BG8" s="37"/>
      <c r="BH8" s="37"/>
      <c r="BI8" s="37">
        <v>3</v>
      </c>
      <c r="BJ8" s="37"/>
      <c r="BK8" s="37"/>
      <c r="BL8" s="37"/>
      <c r="BM8" s="37"/>
      <c r="BN8" s="37"/>
      <c r="BO8" s="37"/>
      <c r="BP8" s="37"/>
      <c r="BQ8" s="37"/>
      <c r="BR8" s="37"/>
      <c r="BS8" s="37"/>
      <c r="BT8" s="37"/>
      <c r="BU8" s="37"/>
      <c r="BV8" s="37"/>
      <c r="BW8" s="37"/>
      <c r="BX8" s="37"/>
      <c r="BY8" s="37"/>
      <c r="BZ8" s="37"/>
      <c r="CA8" s="37">
        <v>1</v>
      </c>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v>2</v>
      </c>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v>1</v>
      </c>
      <c r="EK8" s="37"/>
      <c r="EL8" s="37"/>
      <c r="EM8" s="37"/>
      <c r="EN8" s="37"/>
      <c r="EO8" s="37"/>
      <c r="EP8" s="37"/>
      <c r="EQ8" s="37"/>
      <c r="ER8" s="37"/>
      <c r="ES8" s="37"/>
      <c r="ET8" s="37"/>
      <c r="EU8" s="37"/>
      <c r="EV8" s="37">
        <v>2</v>
      </c>
      <c r="EW8" s="37"/>
      <c r="EX8" s="37">
        <v>4</v>
      </c>
      <c r="EY8" s="37"/>
      <c r="EZ8" s="37"/>
      <c r="FA8" s="37"/>
      <c r="FB8" s="37"/>
      <c r="FC8" s="37"/>
      <c r="FD8" s="37"/>
      <c r="FE8" s="37"/>
      <c r="FF8" s="37"/>
      <c r="FG8" s="37"/>
      <c r="FH8" s="37"/>
      <c r="FI8" s="37"/>
      <c r="FJ8" s="37">
        <v>1</v>
      </c>
      <c r="FK8" s="37"/>
      <c r="FL8" s="37"/>
      <c r="FM8" s="37"/>
      <c r="FN8" s="37"/>
      <c r="FO8" s="37"/>
      <c r="FP8" s="37"/>
      <c r="FQ8" s="37"/>
      <c r="FR8" s="37"/>
      <c r="FS8" s="37"/>
      <c r="FT8" s="37"/>
      <c r="FU8" s="37"/>
    </row>
    <row r="9" spans="1:177" ht="15.75" x14ac:dyDescent="0.25">
      <c r="A9" s="40" t="s">
        <v>159</v>
      </c>
      <c r="B9" s="37"/>
      <c r="C9" s="37"/>
      <c r="D9" s="37"/>
      <c r="E9" s="37"/>
      <c r="F9" s="37"/>
      <c r="G9" s="37"/>
      <c r="H9" s="37"/>
      <c r="I9" s="37"/>
      <c r="J9" s="37"/>
      <c r="K9" s="37"/>
      <c r="L9" s="37"/>
      <c r="M9" s="37"/>
      <c r="N9" s="37">
        <v>1</v>
      </c>
      <c r="O9" s="37"/>
      <c r="P9" s="37"/>
      <c r="Q9" s="37"/>
      <c r="R9" s="37"/>
      <c r="S9" s="37"/>
      <c r="T9" s="37"/>
      <c r="U9" s="37"/>
      <c r="V9" s="37"/>
      <c r="W9" s="37"/>
      <c r="X9" s="37"/>
      <c r="Y9" s="37"/>
      <c r="Z9" s="37"/>
      <c r="AA9" s="37"/>
      <c r="AB9" s="37"/>
      <c r="AC9" s="37"/>
      <c r="AD9" s="37"/>
      <c r="AE9" s="37"/>
      <c r="AF9" s="37"/>
      <c r="AG9" s="37"/>
      <c r="AH9" s="37"/>
      <c r="AI9" s="37"/>
      <c r="AJ9" s="37"/>
      <c r="AK9" s="38"/>
      <c r="AL9" s="37"/>
      <c r="AM9" s="37"/>
      <c r="AN9" s="37"/>
      <c r="AO9" s="37"/>
      <c r="AP9" s="37"/>
      <c r="AQ9" s="37"/>
      <c r="AR9" s="37"/>
      <c r="AS9" s="37"/>
      <c r="AT9" s="37"/>
      <c r="AU9" s="37"/>
      <c r="AV9" s="37"/>
      <c r="AW9" s="37"/>
      <c r="AX9" s="37"/>
      <c r="AY9" s="37"/>
      <c r="AZ9" s="37"/>
      <c r="BA9" s="37"/>
      <c r="BB9" s="37"/>
      <c r="BC9" s="37"/>
      <c r="BD9" s="37"/>
      <c r="BE9" s="37"/>
      <c r="BF9" s="37"/>
      <c r="BG9" s="37"/>
      <c r="BH9" s="37"/>
      <c r="BI9" s="37">
        <v>1</v>
      </c>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v>1</v>
      </c>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v>2</v>
      </c>
      <c r="EY9" s="37"/>
      <c r="EZ9" s="37"/>
      <c r="FA9" s="37"/>
      <c r="FB9" s="37"/>
      <c r="FC9" s="37"/>
      <c r="FD9" s="37"/>
      <c r="FE9" s="37"/>
      <c r="FF9" s="37"/>
      <c r="FG9" s="37"/>
      <c r="FH9" s="37"/>
      <c r="FI9" s="37"/>
      <c r="FJ9" s="37">
        <v>3</v>
      </c>
      <c r="FK9" s="37"/>
      <c r="FL9" s="37"/>
      <c r="FM9" s="37"/>
      <c r="FN9" s="37"/>
      <c r="FO9" s="37"/>
      <c r="FP9" s="37"/>
      <c r="FQ9" s="37"/>
      <c r="FR9" s="37"/>
      <c r="FS9" s="37"/>
      <c r="FT9" s="37"/>
      <c r="FU9" s="37"/>
    </row>
    <row r="10" spans="1:177" ht="15.75" x14ac:dyDescent="0.25">
      <c r="A10" s="40" t="s">
        <v>160</v>
      </c>
      <c r="B10" s="37"/>
      <c r="C10" s="37"/>
      <c r="D10" s="37"/>
      <c r="E10" s="37"/>
      <c r="F10" s="37"/>
      <c r="G10" s="37"/>
      <c r="H10" s="37"/>
      <c r="I10" s="37"/>
      <c r="J10" s="37"/>
      <c r="K10" s="37"/>
      <c r="L10" s="37"/>
      <c r="M10" s="37"/>
      <c r="N10" s="37">
        <v>1</v>
      </c>
      <c r="O10" s="37"/>
      <c r="P10" s="37"/>
      <c r="Q10" s="37"/>
      <c r="R10" s="37"/>
      <c r="S10" s="37"/>
      <c r="T10" s="37"/>
      <c r="U10" s="37"/>
      <c r="V10" s="37"/>
      <c r="W10" s="37"/>
      <c r="X10" s="37"/>
      <c r="Y10" s="37"/>
      <c r="Z10" s="37"/>
      <c r="AA10" s="37"/>
      <c r="AB10" s="37"/>
      <c r="AC10" s="37"/>
      <c r="AD10" s="37"/>
      <c r="AE10" s="37"/>
      <c r="AF10" s="37"/>
      <c r="AG10" s="37"/>
      <c r="AH10" s="37"/>
      <c r="AI10" s="37"/>
      <c r="AJ10" s="37"/>
      <c r="AK10" s="38"/>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v>1</v>
      </c>
      <c r="DO10" s="37"/>
      <c r="DP10" s="37"/>
      <c r="DQ10" s="37"/>
      <c r="DR10" s="37"/>
      <c r="DS10" s="37"/>
      <c r="DT10" s="37"/>
      <c r="DU10" s="37"/>
      <c r="DV10" s="37"/>
      <c r="DW10" s="37"/>
      <c r="DX10" s="37"/>
      <c r="DY10" s="37">
        <v>1</v>
      </c>
      <c r="DZ10" s="37"/>
      <c r="EA10" s="37"/>
      <c r="EB10" s="37"/>
      <c r="EC10" s="37"/>
      <c r="ED10" s="37"/>
      <c r="EE10" s="37"/>
      <c r="EF10" s="37"/>
      <c r="EG10" s="37"/>
      <c r="EH10" s="37"/>
      <c r="EI10" s="37"/>
      <c r="EJ10" s="37"/>
      <c r="EK10" s="37"/>
      <c r="EL10" s="37"/>
      <c r="EM10" s="37"/>
      <c r="EN10" s="37"/>
      <c r="EO10" s="37"/>
      <c r="EP10" s="37"/>
      <c r="EQ10" s="37"/>
      <c r="ER10" s="37"/>
      <c r="ES10" s="37"/>
      <c r="ET10" s="37"/>
      <c r="EU10" s="37">
        <v>1</v>
      </c>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row>
    <row r="11" spans="1:177" ht="15.75" x14ac:dyDescent="0.25">
      <c r="A11" s="40" t="s">
        <v>161</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8"/>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v>1</v>
      </c>
      <c r="EY11" s="37"/>
      <c r="EZ11" s="37"/>
      <c r="FA11" s="37"/>
      <c r="FB11" s="37"/>
      <c r="FC11" s="37"/>
      <c r="FD11" s="37"/>
      <c r="FE11" s="37">
        <v>1</v>
      </c>
      <c r="FF11" s="37"/>
      <c r="FG11" s="37"/>
      <c r="FH11" s="37"/>
      <c r="FI11" s="37"/>
      <c r="FJ11" s="37"/>
      <c r="FK11" s="37"/>
      <c r="FL11" s="37"/>
      <c r="FM11" s="37"/>
      <c r="FN11" s="37"/>
      <c r="FO11" s="37"/>
      <c r="FP11" s="37"/>
      <c r="FQ11" s="37"/>
      <c r="FR11" s="37"/>
      <c r="FS11" s="37"/>
      <c r="FT11" s="37"/>
      <c r="FU11" s="37">
        <v>1</v>
      </c>
    </row>
    <row r="12" spans="1:177" ht="15.75" x14ac:dyDescent="0.25">
      <c r="A12" s="40" t="s">
        <v>162</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8"/>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v>1</v>
      </c>
      <c r="BR12" s="37"/>
      <c r="BS12" s="37"/>
      <c r="BT12" s="37"/>
      <c r="BU12" s="37"/>
      <c r="BV12" s="37"/>
      <c r="BW12" s="37"/>
      <c r="BX12" s="37"/>
      <c r="BY12" s="37"/>
      <c r="BZ12" s="37"/>
      <c r="CA12" s="37"/>
      <c r="CB12" s="37"/>
      <c r="CC12" s="37"/>
      <c r="CD12" s="37"/>
      <c r="CE12" s="37"/>
      <c r="CF12" s="37"/>
      <c r="CG12" s="37"/>
      <c r="CH12" s="37"/>
      <c r="CI12" s="37"/>
      <c r="CJ12" s="37"/>
      <c r="CK12" s="37">
        <v>1</v>
      </c>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row>
    <row r="13" spans="1:177" ht="15.75" x14ac:dyDescent="0.25">
      <c r="A13" s="40" t="s">
        <v>163</v>
      </c>
      <c r="B13" s="37"/>
      <c r="C13" s="37"/>
      <c r="D13" s="37"/>
      <c r="E13" s="37"/>
      <c r="F13" s="37"/>
      <c r="G13" s="37"/>
      <c r="H13" s="37"/>
      <c r="I13" s="37"/>
      <c r="J13" s="37"/>
      <c r="K13" s="37"/>
      <c r="L13" s="37"/>
      <c r="M13" s="37"/>
      <c r="N13" s="37"/>
      <c r="O13" s="37">
        <v>1</v>
      </c>
      <c r="P13" s="37"/>
      <c r="Q13" s="37"/>
      <c r="R13" s="37"/>
      <c r="S13" s="37"/>
      <c r="T13" s="37"/>
      <c r="U13" s="37"/>
      <c r="V13" s="37"/>
      <c r="W13" s="37"/>
      <c r="X13" s="37"/>
      <c r="Y13" s="37"/>
      <c r="Z13" s="37"/>
      <c r="AA13" s="37"/>
      <c r="AB13" s="37"/>
      <c r="AC13" s="37"/>
      <c r="AD13" s="37"/>
      <c r="AE13" s="37"/>
      <c r="AF13" s="37"/>
      <c r="AG13" s="37"/>
      <c r="AH13" s="37"/>
      <c r="AI13" s="37"/>
      <c r="AJ13" s="37"/>
      <c r="AK13" s="38"/>
      <c r="AL13" s="37"/>
      <c r="AM13" s="37"/>
      <c r="AN13" s="37"/>
      <c r="AO13" s="37"/>
      <c r="AP13" s="37"/>
      <c r="AQ13" s="37"/>
      <c r="AR13" s="37"/>
      <c r="AS13" s="37"/>
      <c r="AT13" s="37"/>
      <c r="AU13" s="37"/>
      <c r="AV13" s="37">
        <v>1</v>
      </c>
      <c r="AW13" s="37"/>
      <c r="AX13" s="37"/>
      <c r="AY13" s="37"/>
      <c r="AZ13" s="37"/>
      <c r="BA13" s="37"/>
      <c r="BB13" s="37"/>
      <c r="BC13" s="37"/>
      <c r="BD13" s="37"/>
      <c r="BE13" s="37"/>
      <c r="BF13" s="37"/>
      <c r="BG13" s="37">
        <v>1</v>
      </c>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v>1</v>
      </c>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v>1</v>
      </c>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row>
    <row r="14" spans="1:177" ht="15.75" x14ac:dyDescent="0.25">
      <c r="A14" s="40" t="s">
        <v>164</v>
      </c>
      <c r="B14" s="37"/>
      <c r="C14" s="37"/>
      <c r="D14" s="37"/>
      <c r="E14" s="37"/>
      <c r="F14" s="37"/>
      <c r="G14" s="37"/>
      <c r="H14" s="37"/>
      <c r="I14" s="37"/>
      <c r="J14" s="37"/>
      <c r="K14" s="37"/>
      <c r="L14" s="37">
        <v>1</v>
      </c>
      <c r="M14" s="37"/>
      <c r="N14" s="37"/>
      <c r="O14" s="37"/>
      <c r="P14" s="37"/>
      <c r="Q14" s="37"/>
      <c r="R14" s="37"/>
      <c r="S14" s="37"/>
      <c r="T14" s="37"/>
      <c r="U14" s="37"/>
      <c r="V14" s="37"/>
      <c r="W14" s="37"/>
      <c r="X14" s="37"/>
      <c r="Y14" s="37"/>
      <c r="Z14" s="37"/>
      <c r="AA14" s="37"/>
      <c r="AB14" s="37">
        <v>1</v>
      </c>
      <c r="AC14" s="37"/>
      <c r="AD14" s="37"/>
      <c r="AE14" s="37"/>
      <c r="AF14" s="37"/>
      <c r="AG14" s="37"/>
      <c r="AH14" s="37"/>
      <c r="AI14" s="37"/>
      <c r="AJ14" s="37"/>
      <c r="AK14" s="38"/>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v>1</v>
      </c>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v>1</v>
      </c>
      <c r="FT14" s="37"/>
      <c r="FU14" s="37"/>
    </row>
    <row r="15" spans="1:177" ht="15.75" x14ac:dyDescent="0.25">
      <c r="A15" s="40" t="s">
        <v>165</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8"/>
      <c r="AL15" s="37"/>
      <c r="AM15" s="37"/>
      <c r="AN15" s="37"/>
      <c r="AO15" s="37"/>
      <c r="AP15" s="37"/>
      <c r="AQ15" s="37"/>
      <c r="AR15" s="37"/>
      <c r="AS15" s="37"/>
      <c r="AT15" s="37"/>
      <c r="AU15" s="37"/>
      <c r="AV15" s="37">
        <v>1</v>
      </c>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v>1</v>
      </c>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row>
    <row r="16" spans="1:177" ht="15.75" x14ac:dyDescent="0.25">
      <c r="A16" s="40" t="s">
        <v>166</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8"/>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row>
    <row r="17" spans="1:177" ht="15.75" x14ac:dyDescent="0.25">
      <c r="A17" s="40" t="s">
        <v>167</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8"/>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row>
    <row r="18" spans="1:177" ht="15.75" x14ac:dyDescent="0.25">
      <c r="A18" s="40" t="s">
        <v>168</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8"/>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row>
    <row r="19" spans="1:177" ht="15.75" x14ac:dyDescent="0.25">
      <c r="A19" s="40" t="s">
        <v>169</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8"/>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row>
    <row r="20" spans="1:177" ht="15.75" x14ac:dyDescent="0.25">
      <c r="A20" s="40" t="s">
        <v>170</v>
      </c>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8"/>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row>
    <row r="21" spans="1:177" ht="15.75" x14ac:dyDescent="0.25">
      <c r="A21" s="40" t="s">
        <v>171</v>
      </c>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8"/>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row>
    <row r="22" spans="1:177" ht="15.75" x14ac:dyDescent="0.25">
      <c r="A22" s="40" t="s">
        <v>172</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8"/>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row>
    <row r="23" spans="1:177" ht="15.75" x14ac:dyDescent="0.25">
      <c r="A23" s="40" t="s">
        <v>173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8"/>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row>
    <row r="24" spans="1:177" ht="15.75" x14ac:dyDescent="0.25">
      <c r="A24" s="40" t="s">
        <v>174</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8"/>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row>
    <row r="25" spans="1:177" ht="15.75" x14ac:dyDescent="0.25">
      <c r="A25" s="40" t="s">
        <v>175</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8"/>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row>
    <row r="26" spans="1:177" ht="15.75" x14ac:dyDescent="0.25">
      <c r="A26" s="40" t="s">
        <v>176</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8"/>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row>
    <row r="27" spans="1:177" ht="15.75" x14ac:dyDescent="0.25">
      <c r="A27" s="40" t="s">
        <v>177</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8"/>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row>
    <row r="28" spans="1:177" ht="15.75" x14ac:dyDescent="0.25">
      <c r="A28" s="40" t="s">
        <v>178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8"/>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row>
    <row r="29" spans="1:177" ht="15.75" x14ac:dyDescent="0.25">
      <c r="A29" s="40" t="s">
        <v>179</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8"/>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row>
    <row r="30" spans="1:177" ht="15.75" x14ac:dyDescent="0.25">
      <c r="A30" s="40" t="s">
        <v>180</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8"/>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row>
    <row r="31" spans="1:177" ht="15.75" x14ac:dyDescent="0.25">
      <c r="A31" s="40" t="s">
        <v>181</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8"/>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row>
    <row r="32" spans="1:177" ht="15.75" x14ac:dyDescent="0.25">
      <c r="A32" s="40" t="s">
        <v>182</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8"/>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row>
    <row r="33" spans="1:177" ht="15.75" x14ac:dyDescent="0.25">
      <c r="A33" s="40" t="s">
        <v>183</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8"/>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row>
  </sheetData>
  <mergeCells count="39">
    <mergeCell ref="AB1:AC1"/>
    <mergeCell ref="B1:G1"/>
    <mergeCell ref="H1:K1"/>
    <mergeCell ref="L1:N1"/>
    <mergeCell ref="R1:Y1"/>
    <mergeCell ref="Z1:AA1"/>
    <mergeCell ref="CK1:CM1"/>
    <mergeCell ref="AD1:AJ1"/>
    <mergeCell ref="AM1:AS1"/>
    <mergeCell ref="AT1:AU1"/>
    <mergeCell ref="AV1:AX1"/>
    <mergeCell ref="AY1:BE1"/>
    <mergeCell ref="BG1:BI1"/>
    <mergeCell ref="BJ1:BP1"/>
    <mergeCell ref="BQ1:BV1"/>
    <mergeCell ref="BW1:BX1"/>
    <mergeCell ref="BY1:CE1"/>
    <mergeCell ref="CF1:CJ1"/>
    <mergeCell ref="EH1:EJ1"/>
    <mergeCell ref="CN1:CR1"/>
    <mergeCell ref="CS1:CU1"/>
    <mergeCell ref="CV1:CX1"/>
    <mergeCell ref="CY1:DE1"/>
    <mergeCell ref="DG1:DH1"/>
    <mergeCell ref="DI1:DL1"/>
    <mergeCell ref="DO1:DT1"/>
    <mergeCell ref="DU1:DW1"/>
    <mergeCell ref="DX1:DY1"/>
    <mergeCell ref="DZ1:EC1"/>
    <mergeCell ref="ED1:EG1"/>
    <mergeCell ref="FK1:FN1"/>
    <mergeCell ref="FO1:FR1"/>
    <mergeCell ref="FS1:FU1"/>
    <mergeCell ref="EK1:ER1"/>
    <mergeCell ref="ES1:EV1"/>
    <mergeCell ref="EW1:EX1"/>
    <mergeCell ref="EY1:FD1"/>
    <mergeCell ref="FE1:FH1"/>
    <mergeCell ref="FI1:F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02238-E169-401D-A32E-7334DEB27ED1}">
  <dimension ref="A1:AT18"/>
  <sheetViews>
    <sheetView workbookViewId="0">
      <selection activeCell="D5" sqref="D5"/>
    </sheetView>
  </sheetViews>
  <sheetFormatPr defaultRowHeight="15" x14ac:dyDescent="0.25"/>
  <cols>
    <col min="1" max="1" width="21.42578125" customWidth="1"/>
  </cols>
  <sheetData>
    <row r="1" spans="1:46" s="27" customFormat="1" x14ac:dyDescent="0.25">
      <c r="A1" s="31" t="s">
        <v>32</v>
      </c>
      <c r="B1" s="32" t="s">
        <v>33</v>
      </c>
      <c r="C1" s="33" t="s">
        <v>34</v>
      </c>
      <c r="D1" s="33" t="s">
        <v>35</v>
      </c>
      <c r="E1" s="33" t="s">
        <v>36</v>
      </c>
      <c r="F1" s="33" t="s">
        <v>37</v>
      </c>
      <c r="G1" s="33" t="s">
        <v>38</v>
      </c>
      <c r="H1" s="33" t="s">
        <v>39</v>
      </c>
      <c r="I1" s="33" t="s">
        <v>40</v>
      </c>
      <c r="J1" s="33" t="s">
        <v>41</v>
      </c>
      <c r="K1" s="33" t="s">
        <v>42</v>
      </c>
      <c r="L1" s="33" t="s">
        <v>45</v>
      </c>
      <c r="M1" s="33" t="s">
        <v>46</v>
      </c>
      <c r="N1" s="33" t="s">
        <v>48</v>
      </c>
      <c r="O1" s="33" t="s">
        <v>49</v>
      </c>
      <c r="P1" s="33" t="s">
        <v>50</v>
      </c>
      <c r="Q1" s="33" t="s">
        <v>51</v>
      </c>
      <c r="R1" s="33" t="s">
        <v>52</v>
      </c>
      <c r="S1" s="33" t="s">
        <v>53</v>
      </c>
      <c r="T1" s="33" t="s">
        <v>54</v>
      </c>
      <c r="U1" s="33" t="s">
        <v>55</v>
      </c>
      <c r="V1" s="33" t="s">
        <v>56</v>
      </c>
      <c r="W1" s="33" t="s">
        <v>57</v>
      </c>
      <c r="X1" s="33" t="s">
        <v>58</v>
      </c>
      <c r="Y1" s="33" t="s">
        <v>59</v>
      </c>
      <c r="Z1" s="33" t="s">
        <v>60</v>
      </c>
      <c r="AA1" s="33" t="s">
        <v>63</v>
      </c>
      <c r="AB1" s="33" t="s">
        <v>66</v>
      </c>
      <c r="AC1" s="33" t="s">
        <v>67</v>
      </c>
      <c r="AD1" s="33" t="s">
        <v>68</v>
      </c>
      <c r="AE1" s="33" t="s">
        <v>69</v>
      </c>
      <c r="AF1" s="33" t="s">
        <v>70</v>
      </c>
      <c r="AG1" s="33" t="s">
        <v>72</v>
      </c>
      <c r="AH1" s="33" t="s">
        <v>73</v>
      </c>
      <c r="AI1" s="33" t="s">
        <v>74</v>
      </c>
      <c r="AJ1" s="33" t="s">
        <v>75</v>
      </c>
      <c r="AK1" s="33" t="s">
        <v>76</v>
      </c>
      <c r="AL1" s="33" t="s">
        <v>77</v>
      </c>
      <c r="AM1" s="33" t="s">
        <v>78</v>
      </c>
      <c r="AN1" s="33" t="s">
        <v>79</v>
      </c>
      <c r="AO1" s="33" t="s">
        <v>81</v>
      </c>
      <c r="AP1" s="17" t="s">
        <v>82</v>
      </c>
      <c r="AQ1" s="17" t="s">
        <v>83</v>
      </c>
      <c r="AR1" s="17" t="s">
        <v>86</v>
      </c>
      <c r="AS1" s="17" t="s">
        <v>87</v>
      </c>
      <c r="AT1" s="17" t="s">
        <v>89</v>
      </c>
    </row>
    <row r="2" spans="1:46" s="27" customFormat="1" x14ac:dyDescent="0.25">
      <c r="A2" s="22" t="s">
        <v>186</v>
      </c>
      <c r="B2" s="25">
        <v>3</v>
      </c>
      <c r="C2" s="25">
        <v>0</v>
      </c>
      <c r="D2" s="25">
        <v>0</v>
      </c>
      <c r="E2" s="25">
        <v>6</v>
      </c>
      <c r="F2" s="25">
        <v>0</v>
      </c>
      <c r="G2" s="25">
        <v>0</v>
      </c>
      <c r="H2" s="25">
        <v>3</v>
      </c>
      <c r="I2" s="25">
        <v>0</v>
      </c>
      <c r="J2" s="25">
        <v>0</v>
      </c>
      <c r="K2" s="25">
        <v>6</v>
      </c>
      <c r="L2" s="25">
        <v>2</v>
      </c>
      <c r="M2" s="25">
        <v>0</v>
      </c>
      <c r="N2" s="25">
        <v>12</v>
      </c>
      <c r="O2" s="25">
        <v>0</v>
      </c>
      <c r="P2" s="25">
        <v>0</v>
      </c>
      <c r="Q2" s="25">
        <v>1</v>
      </c>
      <c r="R2" s="25">
        <v>0</v>
      </c>
      <c r="S2" s="25">
        <v>0</v>
      </c>
      <c r="T2" s="25">
        <v>2</v>
      </c>
      <c r="U2" s="25">
        <v>1</v>
      </c>
      <c r="V2" s="25">
        <v>0</v>
      </c>
      <c r="W2" s="25">
        <v>3</v>
      </c>
      <c r="X2" s="25">
        <v>0</v>
      </c>
      <c r="Y2" s="25">
        <v>0</v>
      </c>
      <c r="Z2" s="25">
        <v>6</v>
      </c>
      <c r="AA2" s="25">
        <v>1</v>
      </c>
      <c r="AB2" s="25">
        <v>0</v>
      </c>
      <c r="AC2" s="25">
        <v>0</v>
      </c>
      <c r="AD2" s="25">
        <v>0</v>
      </c>
      <c r="AE2" s="25">
        <v>1</v>
      </c>
      <c r="AF2" s="25">
        <v>0</v>
      </c>
      <c r="AG2" s="25">
        <v>6</v>
      </c>
      <c r="AH2" s="25">
        <v>0</v>
      </c>
      <c r="AI2" s="25">
        <v>0</v>
      </c>
      <c r="AJ2" s="25">
        <v>1</v>
      </c>
      <c r="AK2" s="25">
        <v>0</v>
      </c>
      <c r="AL2" s="25">
        <v>0</v>
      </c>
      <c r="AM2" s="25">
        <v>0</v>
      </c>
      <c r="AN2" s="25">
        <v>0</v>
      </c>
      <c r="AO2" s="25">
        <v>0</v>
      </c>
      <c r="AP2" s="25">
        <v>0</v>
      </c>
      <c r="AQ2" s="25">
        <v>0</v>
      </c>
      <c r="AR2" s="25">
        <v>0</v>
      </c>
      <c r="AS2" s="25">
        <v>0</v>
      </c>
      <c r="AT2" s="25">
        <v>0</v>
      </c>
    </row>
    <row r="3" spans="1:46" s="27" customFormat="1" x14ac:dyDescent="0.25">
      <c r="A3" s="22" t="s">
        <v>129</v>
      </c>
      <c r="B3" s="25">
        <v>0</v>
      </c>
      <c r="C3" s="25">
        <v>0</v>
      </c>
      <c r="D3" s="25">
        <v>0</v>
      </c>
      <c r="E3" s="25">
        <v>0</v>
      </c>
      <c r="F3" s="25">
        <v>0</v>
      </c>
      <c r="G3" s="25">
        <v>0</v>
      </c>
      <c r="H3" s="25">
        <v>2</v>
      </c>
      <c r="I3" s="25">
        <v>0</v>
      </c>
      <c r="J3" s="25">
        <v>0</v>
      </c>
      <c r="K3" s="25">
        <v>0</v>
      </c>
      <c r="L3" s="25">
        <v>0</v>
      </c>
      <c r="M3" s="25">
        <v>0</v>
      </c>
      <c r="N3" s="25">
        <v>2</v>
      </c>
      <c r="O3" s="25">
        <v>0</v>
      </c>
      <c r="P3" s="25">
        <v>0</v>
      </c>
      <c r="Q3" s="25">
        <v>0</v>
      </c>
      <c r="R3" s="25">
        <v>0</v>
      </c>
      <c r="S3" s="25">
        <v>0</v>
      </c>
      <c r="T3" s="25">
        <v>0</v>
      </c>
      <c r="U3" s="25">
        <v>0</v>
      </c>
      <c r="V3" s="25">
        <v>0</v>
      </c>
      <c r="W3" s="25">
        <v>1</v>
      </c>
      <c r="X3" s="25">
        <v>0</v>
      </c>
      <c r="Y3" s="25">
        <v>0</v>
      </c>
      <c r="Z3" s="25">
        <v>2</v>
      </c>
      <c r="AA3" s="25">
        <v>0</v>
      </c>
      <c r="AB3" s="25">
        <v>0</v>
      </c>
      <c r="AC3" s="25">
        <v>0</v>
      </c>
      <c r="AD3" s="25">
        <v>0</v>
      </c>
      <c r="AE3" s="25">
        <v>0</v>
      </c>
      <c r="AF3" s="25">
        <v>0</v>
      </c>
      <c r="AG3" s="25">
        <v>0</v>
      </c>
      <c r="AH3" s="25">
        <v>0</v>
      </c>
      <c r="AI3" s="25">
        <v>0</v>
      </c>
      <c r="AJ3" s="25">
        <v>0</v>
      </c>
      <c r="AK3" s="25">
        <v>0</v>
      </c>
      <c r="AL3" s="25">
        <v>0</v>
      </c>
      <c r="AM3" s="25">
        <v>1</v>
      </c>
      <c r="AN3" s="25">
        <v>0</v>
      </c>
      <c r="AO3" s="25">
        <v>0</v>
      </c>
      <c r="AP3" s="25">
        <v>0</v>
      </c>
      <c r="AQ3" s="25">
        <v>0</v>
      </c>
      <c r="AR3" s="25">
        <v>0</v>
      </c>
      <c r="AS3" s="25">
        <v>0</v>
      </c>
      <c r="AT3" s="25">
        <v>0</v>
      </c>
    </row>
    <row r="4" spans="1:46" s="27" customFormat="1" x14ac:dyDescent="0.25">
      <c r="A4" s="22" t="s">
        <v>187</v>
      </c>
      <c r="B4" s="25">
        <v>0</v>
      </c>
      <c r="C4" s="25">
        <v>0</v>
      </c>
      <c r="D4" s="25">
        <v>0</v>
      </c>
      <c r="E4" s="25">
        <v>1</v>
      </c>
      <c r="F4" s="25">
        <v>0</v>
      </c>
      <c r="G4" s="25">
        <v>0</v>
      </c>
      <c r="H4" s="25">
        <v>0</v>
      </c>
      <c r="I4" s="25">
        <v>0</v>
      </c>
      <c r="J4" s="25">
        <v>0</v>
      </c>
      <c r="K4" s="25">
        <v>0</v>
      </c>
      <c r="L4" s="25">
        <v>0</v>
      </c>
      <c r="M4" s="25">
        <v>0</v>
      </c>
      <c r="N4" s="25">
        <v>0</v>
      </c>
      <c r="O4" s="25">
        <v>0</v>
      </c>
      <c r="P4" s="25">
        <v>0</v>
      </c>
      <c r="Q4" s="25">
        <v>0</v>
      </c>
      <c r="R4" s="25">
        <v>0</v>
      </c>
      <c r="S4" s="25">
        <v>0</v>
      </c>
      <c r="T4" s="25">
        <v>0</v>
      </c>
      <c r="U4" s="25">
        <v>0</v>
      </c>
      <c r="V4" s="25">
        <v>0</v>
      </c>
      <c r="W4" s="25">
        <v>0</v>
      </c>
      <c r="X4" s="25">
        <v>0</v>
      </c>
      <c r="Y4" s="25">
        <v>0</v>
      </c>
      <c r="Z4" s="25">
        <v>0</v>
      </c>
      <c r="AA4" s="25">
        <v>0</v>
      </c>
      <c r="AB4" s="25">
        <v>0</v>
      </c>
      <c r="AC4" s="25">
        <v>0</v>
      </c>
      <c r="AD4" s="25">
        <v>0</v>
      </c>
      <c r="AE4" s="25">
        <v>0</v>
      </c>
      <c r="AF4" s="25">
        <v>0</v>
      </c>
      <c r="AG4" s="25">
        <v>0</v>
      </c>
      <c r="AH4" s="25">
        <v>0</v>
      </c>
      <c r="AI4" s="25">
        <v>0</v>
      </c>
      <c r="AJ4" s="25">
        <v>0</v>
      </c>
      <c r="AK4" s="25">
        <v>0</v>
      </c>
      <c r="AL4" s="25">
        <v>0</v>
      </c>
      <c r="AM4" s="25">
        <v>0</v>
      </c>
      <c r="AN4" s="25">
        <v>0</v>
      </c>
      <c r="AO4" s="25">
        <v>0</v>
      </c>
      <c r="AP4" s="25">
        <v>0</v>
      </c>
      <c r="AQ4" s="25">
        <v>0</v>
      </c>
      <c r="AR4" s="25">
        <v>0</v>
      </c>
      <c r="AS4" s="25">
        <v>0</v>
      </c>
      <c r="AT4" s="25">
        <v>0</v>
      </c>
    </row>
    <row r="5" spans="1:46" s="27" customFormat="1" x14ac:dyDescent="0.25">
      <c r="A5" s="22" t="s">
        <v>130</v>
      </c>
      <c r="B5" s="25">
        <v>0</v>
      </c>
      <c r="C5" s="25">
        <v>0</v>
      </c>
      <c r="D5" s="25">
        <v>0</v>
      </c>
      <c r="E5" s="25">
        <v>0</v>
      </c>
      <c r="F5" s="25">
        <v>0</v>
      </c>
      <c r="G5" s="25">
        <v>0</v>
      </c>
      <c r="H5" s="25">
        <v>0</v>
      </c>
      <c r="I5" s="25">
        <v>0</v>
      </c>
      <c r="J5" s="25">
        <v>0</v>
      </c>
      <c r="K5" s="25">
        <v>0</v>
      </c>
      <c r="L5" s="25">
        <v>0</v>
      </c>
      <c r="M5" s="25">
        <v>0</v>
      </c>
      <c r="N5" s="25">
        <v>0</v>
      </c>
      <c r="O5" s="25">
        <v>0</v>
      </c>
      <c r="P5" s="25">
        <v>0</v>
      </c>
      <c r="Q5" s="25">
        <v>0</v>
      </c>
      <c r="R5" s="25">
        <v>0</v>
      </c>
      <c r="S5" s="25">
        <v>0</v>
      </c>
      <c r="T5" s="25">
        <v>0</v>
      </c>
      <c r="U5" s="25">
        <v>0</v>
      </c>
      <c r="V5" s="25">
        <v>0</v>
      </c>
      <c r="W5" s="25">
        <v>0</v>
      </c>
      <c r="X5" s="25">
        <v>0</v>
      </c>
      <c r="Y5" s="25">
        <v>0</v>
      </c>
      <c r="Z5" s="25">
        <v>0</v>
      </c>
      <c r="AA5" s="25">
        <v>0</v>
      </c>
      <c r="AB5" s="25">
        <v>0</v>
      </c>
      <c r="AC5" s="25">
        <v>0</v>
      </c>
      <c r="AD5" s="25">
        <v>0</v>
      </c>
      <c r="AE5" s="25">
        <v>0</v>
      </c>
      <c r="AF5" s="25">
        <v>0</v>
      </c>
      <c r="AG5" s="25">
        <v>0</v>
      </c>
      <c r="AH5" s="25">
        <v>0</v>
      </c>
      <c r="AI5" s="25">
        <v>0</v>
      </c>
      <c r="AJ5" s="25">
        <v>0</v>
      </c>
      <c r="AK5" s="25">
        <v>0</v>
      </c>
      <c r="AL5" s="25">
        <v>0</v>
      </c>
      <c r="AM5" s="25">
        <v>0</v>
      </c>
      <c r="AN5" s="25">
        <v>0</v>
      </c>
      <c r="AO5" s="25">
        <v>1</v>
      </c>
      <c r="AP5" s="25">
        <v>0</v>
      </c>
      <c r="AQ5" s="25">
        <v>0</v>
      </c>
      <c r="AR5" s="25">
        <v>0</v>
      </c>
      <c r="AS5" s="25">
        <v>0</v>
      </c>
      <c r="AT5" s="25">
        <v>0</v>
      </c>
    </row>
    <row r="6" spans="1:46" s="27" customFormat="1" x14ac:dyDescent="0.25">
      <c r="A6" s="22" t="s">
        <v>131</v>
      </c>
      <c r="B6" s="25">
        <v>0</v>
      </c>
      <c r="C6" s="25">
        <v>0</v>
      </c>
      <c r="D6" s="25">
        <v>0</v>
      </c>
      <c r="E6" s="25">
        <v>0</v>
      </c>
      <c r="F6" s="25">
        <v>0</v>
      </c>
      <c r="G6" s="25">
        <v>0</v>
      </c>
      <c r="H6" s="25">
        <v>0</v>
      </c>
      <c r="I6" s="25">
        <v>0</v>
      </c>
      <c r="J6" s="25">
        <v>0</v>
      </c>
      <c r="K6" s="25">
        <v>0</v>
      </c>
      <c r="L6" s="25">
        <v>0</v>
      </c>
      <c r="M6" s="25">
        <v>0</v>
      </c>
      <c r="N6" s="25">
        <v>3</v>
      </c>
      <c r="O6" s="25">
        <v>0</v>
      </c>
      <c r="P6" s="25">
        <v>0</v>
      </c>
      <c r="Q6" s="25">
        <v>0</v>
      </c>
      <c r="R6" s="25">
        <v>0</v>
      </c>
      <c r="S6" s="25">
        <v>0</v>
      </c>
      <c r="T6" s="25">
        <v>0</v>
      </c>
      <c r="U6" s="25">
        <v>0</v>
      </c>
      <c r="V6" s="25">
        <v>0</v>
      </c>
      <c r="W6" s="25">
        <v>1</v>
      </c>
      <c r="X6" s="25">
        <v>0</v>
      </c>
      <c r="Y6" s="25">
        <v>0</v>
      </c>
      <c r="Z6" s="25">
        <v>0</v>
      </c>
      <c r="AA6" s="25">
        <v>0</v>
      </c>
      <c r="AB6" s="25">
        <v>14</v>
      </c>
      <c r="AC6" s="25">
        <v>1</v>
      </c>
      <c r="AD6" s="25">
        <v>0</v>
      </c>
      <c r="AE6" s="25">
        <v>2</v>
      </c>
      <c r="AF6" s="25">
        <v>0</v>
      </c>
      <c r="AG6" s="29">
        <v>5</v>
      </c>
      <c r="AH6" s="25">
        <v>0</v>
      </c>
      <c r="AI6" s="25">
        <v>0</v>
      </c>
      <c r="AJ6" s="25">
        <v>50</v>
      </c>
      <c r="AK6" s="25">
        <v>0</v>
      </c>
      <c r="AL6" s="25">
        <v>0</v>
      </c>
      <c r="AM6" s="25">
        <v>0</v>
      </c>
      <c r="AN6" s="25">
        <v>0</v>
      </c>
      <c r="AO6" s="25">
        <v>5</v>
      </c>
      <c r="AP6" s="25">
        <v>0</v>
      </c>
      <c r="AQ6" s="25">
        <v>0</v>
      </c>
      <c r="AR6" s="25">
        <v>0</v>
      </c>
      <c r="AS6" s="25">
        <v>0</v>
      </c>
      <c r="AT6" s="25">
        <v>0</v>
      </c>
    </row>
    <row r="7" spans="1:46" s="27" customFormat="1" x14ac:dyDescent="0.25">
      <c r="A7" s="22" t="s">
        <v>133</v>
      </c>
      <c r="B7" s="25">
        <v>0</v>
      </c>
      <c r="C7" s="25">
        <v>0</v>
      </c>
      <c r="D7" s="25">
        <v>0</v>
      </c>
      <c r="E7" s="25">
        <v>0</v>
      </c>
      <c r="F7" s="25">
        <v>0</v>
      </c>
      <c r="G7" s="25">
        <v>0</v>
      </c>
      <c r="H7" s="25">
        <v>0</v>
      </c>
      <c r="I7" s="25">
        <v>0</v>
      </c>
      <c r="J7" s="25">
        <v>0</v>
      </c>
      <c r="K7" s="25">
        <v>0</v>
      </c>
      <c r="L7" s="25">
        <v>0</v>
      </c>
      <c r="M7" s="25">
        <v>0</v>
      </c>
      <c r="N7" s="25">
        <v>0</v>
      </c>
      <c r="O7" s="25">
        <v>0</v>
      </c>
      <c r="P7" s="25">
        <v>0</v>
      </c>
      <c r="Q7" s="25">
        <v>0</v>
      </c>
      <c r="R7" s="25">
        <v>0</v>
      </c>
      <c r="S7" s="25">
        <v>0</v>
      </c>
      <c r="T7" s="25">
        <v>0</v>
      </c>
      <c r="U7" s="25">
        <v>0</v>
      </c>
      <c r="V7" s="25">
        <v>0</v>
      </c>
      <c r="W7" s="25">
        <v>0</v>
      </c>
      <c r="X7" s="25">
        <v>0</v>
      </c>
      <c r="Y7" s="25">
        <v>0</v>
      </c>
      <c r="Z7" s="25">
        <v>0</v>
      </c>
      <c r="AA7" s="25">
        <v>0</v>
      </c>
      <c r="AB7" s="25">
        <v>0</v>
      </c>
      <c r="AC7" s="25">
        <v>0</v>
      </c>
      <c r="AD7" s="25">
        <v>0</v>
      </c>
      <c r="AE7" s="25">
        <v>0</v>
      </c>
      <c r="AF7" s="25">
        <v>0</v>
      </c>
      <c r="AG7" s="25">
        <v>0</v>
      </c>
      <c r="AH7" s="25">
        <v>0</v>
      </c>
      <c r="AI7" s="25">
        <v>0</v>
      </c>
      <c r="AJ7" s="25">
        <v>0</v>
      </c>
      <c r="AK7" s="25">
        <v>0</v>
      </c>
      <c r="AL7" s="25">
        <v>0</v>
      </c>
      <c r="AM7" s="25">
        <v>0</v>
      </c>
      <c r="AN7" s="25">
        <v>0</v>
      </c>
      <c r="AO7" s="25">
        <v>1</v>
      </c>
      <c r="AP7" s="25">
        <v>0</v>
      </c>
      <c r="AQ7" s="25">
        <v>0</v>
      </c>
      <c r="AR7" s="25">
        <v>0</v>
      </c>
      <c r="AS7" s="25">
        <v>0</v>
      </c>
      <c r="AT7" s="25">
        <v>0</v>
      </c>
    </row>
    <row r="8" spans="1:46" s="27" customFormat="1" x14ac:dyDescent="0.25">
      <c r="A8" s="22" t="s">
        <v>132</v>
      </c>
      <c r="B8" s="25">
        <v>7</v>
      </c>
      <c r="C8" s="25">
        <v>0</v>
      </c>
      <c r="D8" s="25">
        <v>0</v>
      </c>
      <c r="E8" s="25">
        <v>12</v>
      </c>
      <c r="F8" s="25">
        <v>0</v>
      </c>
      <c r="G8" s="25">
        <v>0</v>
      </c>
      <c r="H8" s="25">
        <v>5</v>
      </c>
      <c r="I8" s="25">
        <v>0</v>
      </c>
      <c r="J8" s="25">
        <v>0</v>
      </c>
      <c r="K8" s="25">
        <v>11</v>
      </c>
      <c r="L8" s="25">
        <v>1</v>
      </c>
      <c r="M8" s="25">
        <v>0</v>
      </c>
      <c r="N8" s="25">
        <v>4</v>
      </c>
      <c r="O8" s="25">
        <v>0</v>
      </c>
      <c r="P8" s="25">
        <v>0</v>
      </c>
      <c r="Q8" s="25">
        <v>0</v>
      </c>
      <c r="R8" s="25">
        <v>0</v>
      </c>
      <c r="S8" s="25">
        <v>0</v>
      </c>
      <c r="T8" s="25">
        <v>54</v>
      </c>
      <c r="U8" s="25">
        <v>2</v>
      </c>
      <c r="V8" s="25">
        <v>0</v>
      </c>
      <c r="W8" s="25">
        <v>9</v>
      </c>
      <c r="X8" s="25">
        <v>0</v>
      </c>
      <c r="Y8" s="25">
        <v>0</v>
      </c>
      <c r="Z8" s="25">
        <v>9</v>
      </c>
      <c r="AA8" s="25">
        <v>1</v>
      </c>
      <c r="AB8" s="25">
        <v>0</v>
      </c>
      <c r="AC8" s="25">
        <v>0</v>
      </c>
      <c r="AD8" s="25">
        <v>0</v>
      </c>
      <c r="AE8" s="25">
        <v>6</v>
      </c>
      <c r="AF8" s="25">
        <v>0</v>
      </c>
      <c r="AG8" s="25">
        <v>7</v>
      </c>
      <c r="AH8" s="25">
        <v>0</v>
      </c>
      <c r="AI8" s="25">
        <v>0</v>
      </c>
      <c r="AJ8" s="25">
        <v>0</v>
      </c>
      <c r="AK8" s="25">
        <v>0</v>
      </c>
      <c r="AL8" s="25">
        <v>0</v>
      </c>
      <c r="AM8" s="25">
        <v>14</v>
      </c>
      <c r="AN8" s="25">
        <v>0</v>
      </c>
      <c r="AO8" s="25">
        <v>0</v>
      </c>
      <c r="AP8" s="25">
        <v>0</v>
      </c>
      <c r="AQ8" s="25">
        <v>3</v>
      </c>
      <c r="AR8" s="25">
        <v>2</v>
      </c>
      <c r="AS8" s="25">
        <v>0</v>
      </c>
      <c r="AT8" s="25">
        <v>16</v>
      </c>
    </row>
    <row r="9" spans="1:46" s="27" customFormat="1" x14ac:dyDescent="0.25">
      <c r="A9" s="22" t="s">
        <v>188</v>
      </c>
      <c r="B9" s="25">
        <v>0</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5">
        <v>0</v>
      </c>
      <c r="AN9" s="25">
        <v>0</v>
      </c>
      <c r="AO9" s="25">
        <v>1</v>
      </c>
      <c r="AP9" s="25">
        <v>0</v>
      </c>
      <c r="AQ9" s="25">
        <v>1</v>
      </c>
      <c r="AR9" s="25">
        <v>0</v>
      </c>
      <c r="AS9" s="25">
        <v>0</v>
      </c>
      <c r="AT9" s="25">
        <v>6</v>
      </c>
    </row>
    <row r="10" spans="1:46" s="27" customFormat="1" x14ac:dyDescent="0.25">
      <c r="A10" s="22" t="s">
        <v>135</v>
      </c>
      <c r="B10" s="25">
        <v>9</v>
      </c>
      <c r="C10" s="25">
        <v>7</v>
      </c>
      <c r="D10" s="25">
        <v>0</v>
      </c>
      <c r="E10" s="25">
        <v>27</v>
      </c>
      <c r="F10" s="29">
        <v>3</v>
      </c>
      <c r="G10" s="25">
        <v>0</v>
      </c>
      <c r="H10" s="29">
        <v>28</v>
      </c>
      <c r="I10" s="29">
        <v>2</v>
      </c>
      <c r="J10" s="25">
        <v>0</v>
      </c>
      <c r="K10" s="29">
        <v>4</v>
      </c>
      <c r="L10" s="29">
        <v>45</v>
      </c>
      <c r="M10" s="29">
        <v>1</v>
      </c>
      <c r="N10" s="29">
        <v>17</v>
      </c>
      <c r="O10" s="29">
        <v>8</v>
      </c>
      <c r="P10" s="29">
        <v>0</v>
      </c>
      <c r="Q10" s="29">
        <v>40</v>
      </c>
      <c r="R10" s="29">
        <v>21</v>
      </c>
      <c r="S10" s="25">
        <v>0</v>
      </c>
      <c r="T10" s="29">
        <v>58</v>
      </c>
      <c r="U10" s="29">
        <v>10</v>
      </c>
      <c r="V10" s="25">
        <v>0</v>
      </c>
      <c r="W10" s="29">
        <v>116</v>
      </c>
      <c r="X10" s="25">
        <v>0</v>
      </c>
      <c r="Y10" s="25">
        <v>0</v>
      </c>
      <c r="Z10" s="25">
        <v>34</v>
      </c>
      <c r="AA10" s="25">
        <v>16</v>
      </c>
      <c r="AB10" s="29">
        <v>53</v>
      </c>
      <c r="AC10" s="29">
        <v>7</v>
      </c>
      <c r="AD10" s="29">
        <v>0</v>
      </c>
      <c r="AE10" s="29">
        <v>30</v>
      </c>
      <c r="AF10" s="25">
        <v>0</v>
      </c>
      <c r="AG10" s="29">
        <v>29</v>
      </c>
      <c r="AH10" s="25">
        <v>0</v>
      </c>
      <c r="AI10" s="25">
        <v>0</v>
      </c>
      <c r="AJ10" s="25">
        <v>2</v>
      </c>
      <c r="AK10" s="25">
        <v>3</v>
      </c>
      <c r="AL10" s="25">
        <v>0</v>
      </c>
      <c r="AM10" s="25">
        <v>14</v>
      </c>
      <c r="AN10" s="29">
        <v>1</v>
      </c>
      <c r="AO10" s="29">
        <v>30</v>
      </c>
      <c r="AP10" s="29">
        <v>3</v>
      </c>
      <c r="AQ10" s="29">
        <v>13</v>
      </c>
      <c r="AR10" s="29">
        <v>15</v>
      </c>
      <c r="AS10" s="29">
        <v>3</v>
      </c>
      <c r="AT10" s="29">
        <v>2</v>
      </c>
    </row>
    <row r="11" spans="1:46" s="27" customFormat="1" x14ac:dyDescent="0.25">
      <c r="A11" s="22" t="s">
        <v>136</v>
      </c>
      <c r="B11" s="25">
        <v>0</v>
      </c>
      <c r="C11" s="25">
        <v>0</v>
      </c>
      <c r="D11" s="25">
        <v>0</v>
      </c>
      <c r="E11" s="25">
        <v>0</v>
      </c>
      <c r="F11" s="25">
        <v>0</v>
      </c>
      <c r="G11" s="25">
        <v>0</v>
      </c>
      <c r="H11" s="25">
        <v>2</v>
      </c>
      <c r="I11" s="25">
        <v>0</v>
      </c>
      <c r="J11" s="25">
        <v>0</v>
      </c>
      <c r="K11" s="25">
        <v>0</v>
      </c>
      <c r="L11" s="25">
        <v>1</v>
      </c>
      <c r="M11" s="25">
        <v>0</v>
      </c>
      <c r="N11" s="25">
        <v>0</v>
      </c>
      <c r="O11" s="25">
        <v>0</v>
      </c>
      <c r="P11" s="25">
        <v>2</v>
      </c>
      <c r="Q11" s="25">
        <v>0</v>
      </c>
      <c r="R11" s="25">
        <v>0</v>
      </c>
      <c r="S11" s="25">
        <v>0</v>
      </c>
      <c r="T11" s="25">
        <v>0</v>
      </c>
      <c r="U11" s="25">
        <v>0</v>
      </c>
      <c r="V11" s="25">
        <v>0</v>
      </c>
      <c r="W11" s="25">
        <v>0</v>
      </c>
      <c r="X11" s="25">
        <v>0</v>
      </c>
      <c r="Y11" s="25">
        <v>1</v>
      </c>
      <c r="Z11" s="25">
        <v>0</v>
      </c>
      <c r="AA11" s="25">
        <v>0</v>
      </c>
      <c r="AB11" s="25">
        <v>0</v>
      </c>
      <c r="AC11" s="25">
        <v>0</v>
      </c>
      <c r="AD11" s="25">
        <v>1</v>
      </c>
      <c r="AE11" s="25">
        <v>0</v>
      </c>
      <c r="AF11" s="25">
        <v>0</v>
      </c>
      <c r="AG11" s="25">
        <v>0</v>
      </c>
      <c r="AH11" s="25">
        <v>0</v>
      </c>
      <c r="AI11" s="25">
        <v>0</v>
      </c>
      <c r="AJ11" s="25">
        <v>0</v>
      </c>
      <c r="AK11" s="25">
        <v>0</v>
      </c>
      <c r="AL11" s="25">
        <v>0</v>
      </c>
      <c r="AM11" s="25">
        <v>0</v>
      </c>
      <c r="AN11" s="25">
        <v>0</v>
      </c>
      <c r="AO11" s="25">
        <v>0</v>
      </c>
      <c r="AP11" s="25">
        <v>0</v>
      </c>
      <c r="AQ11" s="25">
        <v>0</v>
      </c>
      <c r="AR11" s="25">
        <v>0</v>
      </c>
      <c r="AS11" s="25">
        <v>0</v>
      </c>
      <c r="AT11" s="25">
        <v>0</v>
      </c>
    </row>
    <row r="12" spans="1:46" s="27" customFormat="1" x14ac:dyDescent="0.25">
      <c r="A12" s="22" t="s">
        <v>137</v>
      </c>
      <c r="B12" s="25">
        <v>0</v>
      </c>
      <c r="C12" s="25">
        <v>0</v>
      </c>
      <c r="D12" s="25">
        <v>0</v>
      </c>
      <c r="E12" s="25">
        <v>4</v>
      </c>
      <c r="F12" s="25">
        <v>0</v>
      </c>
      <c r="G12" s="25">
        <v>0</v>
      </c>
      <c r="H12" s="29">
        <v>1</v>
      </c>
      <c r="I12" s="25">
        <v>0</v>
      </c>
      <c r="J12" s="25">
        <v>0</v>
      </c>
      <c r="K12" s="25">
        <v>1</v>
      </c>
      <c r="L12" s="25">
        <v>0</v>
      </c>
      <c r="M12" s="25">
        <v>0</v>
      </c>
      <c r="N12" s="25">
        <v>3</v>
      </c>
      <c r="O12" s="25">
        <v>0</v>
      </c>
      <c r="P12" s="25">
        <v>0</v>
      </c>
      <c r="Q12" s="25">
        <v>1</v>
      </c>
      <c r="R12" s="25">
        <v>0</v>
      </c>
      <c r="S12" s="25">
        <v>0</v>
      </c>
      <c r="T12" s="25">
        <v>3</v>
      </c>
      <c r="U12" s="25">
        <v>0</v>
      </c>
      <c r="V12" s="25">
        <v>0</v>
      </c>
      <c r="W12" s="25">
        <v>2</v>
      </c>
      <c r="X12" s="25">
        <v>0</v>
      </c>
      <c r="Y12" s="25">
        <v>0</v>
      </c>
      <c r="Z12" s="25">
        <v>1</v>
      </c>
      <c r="AA12" s="25">
        <v>0</v>
      </c>
      <c r="AB12" s="25">
        <v>4</v>
      </c>
      <c r="AC12" s="25">
        <v>0</v>
      </c>
      <c r="AD12" s="25">
        <v>0</v>
      </c>
      <c r="AE12" s="25">
        <v>0</v>
      </c>
      <c r="AF12" s="25">
        <v>0</v>
      </c>
      <c r="AG12" s="25">
        <v>0</v>
      </c>
      <c r="AH12" s="25">
        <v>0</v>
      </c>
      <c r="AI12" s="25">
        <v>0</v>
      </c>
      <c r="AJ12" s="25">
        <v>0</v>
      </c>
      <c r="AK12" s="25">
        <v>0</v>
      </c>
      <c r="AL12" s="25">
        <v>0</v>
      </c>
      <c r="AM12" s="25">
        <v>1</v>
      </c>
      <c r="AN12" s="25">
        <v>0</v>
      </c>
      <c r="AO12" s="25">
        <v>0</v>
      </c>
      <c r="AP12" s="25">
        <v>0</v>
      </c>
      <c r="AQ12" s="25">
        <v>0</v>
      </c>
      <c r="AR12" s="25">
        <v>0</v>
      </c>
      <c r="AS12" s="25">
        <v>0</v>
      </c>
      <c r="AT12" s="25">
        <v>1</v>
      </c>
    </row>
    <row r="13" spans="1:46" s="27" customFormat="1" x14ac:dyDescent="0.25">
      <c r="A13" s="22" t="s">
        <v>139</v>
      </c>
      <c r="B13" s="25">
        <v>4</v>
      </c>
      <c r="C13" s="25">
        <v>2</v>
      </c>
      <c r="D13" s="25">
        <v>0</v>
      </c>
      <c r="E13" s="25">
        <v>13</v>
      </c>
      <c r="F13" s="29">
        <v>2</v>
      </c>
      <c r="G13" s="25">
        <v>0</v>
      </c>
      <c r="H13" s="29">
        <v>11</v>
      </c>
      <c r="I13" s="29">
        <v>2</v>
      </c>
      <c r="J13" s="25">
        <v>0</v>
      </c>
      <c r="K13" s="29">
        <v>7</v>
      </c>
      <c r="L13" s="29">
        <v>8</v>
      </c>
      <c r="M13" s="25">
        <v>0</v>
      </c>
      <c r="N13" s="29">
        <v>11</v>
      </c>
      <c r="O13" s="29">
        <v>3</v>
      </c>
      <c r="P13" s="29">
        <v>1</v>
      </c>
      <c r="Q13" s="29">
        <v>7</v>
      </c>
      <c r="R13" s="29">
        <v>1</v>
      </c>
      <c r="S13" s="29">
        <v>2</v>
      </c>
      <c r="T13" s="29">
        <v>8</v>
      </c>
      <c r="U13" s="29">
        <v>3</v>
      </c>
      <c r="V13" s="29">
        <v>5</v>
      </c>
      <c r="W13" s="29">
        <v>10</v>
      </c>
      <c r="X13" s="29">
        <v>1</v>
      </c>
      <c r="Y13" s="25">
        <v>0</v>
      </c>
      <c r="Z13" s="29">
        <v>11</v>
      </c>
      <c r="AA13" s="29">
        <v>3</v>
      </c>
      <c r="AB13" s="29">
        <v>1</v>
      </c>
      <c r="AC13" s="29">
        <v>0</v>
      </c>
      <c r="AD13" s="29">
        <v>1</v>
      </c>
      <c r="AE13" s="29">
        <v>4</v>
      </c>
      <c r="AF13" s="25">
        <v>0</v>
      </c>
      <c r="AG13" s="29">
        <v>10</v>
      </c>
      <c r="AH13" s="29">
        <v>1</v>
      </c>
      <c r="AI13" s="29">
        <v>1</v>
      </c>
      <c r="AJ13" s="25">
        <v>0</v>
      </c>
      <c r="AK13" s="25">
        <v>0</v>
      </c>
      <c r="AL13" s="25">
        <v>0</v>
      </c>
      <c r="AM13" s="25">
        <v>11</v>
      </c>
      <c r="AN13" s="25">
        <v>0</v>
      </c>
      <c r="AO13" s="25">
        <v>0</v>
      </c>
      <c r="AP13" s="25">
        <v>0</v>
      </c>
      <c r="AQ13" s="25">
        <v>2</v>
      </c>
      <c r="AR13" s="25">
        <v>5</v>
      </c>
      <c r="AS13" s="25">
        <v>0</v>
      </c>
      <c r="AT13" s="25">
        <v>2</v>
      </c>
    </row>
    <row r="14" spans="1:46" s="27" customFormat="1" x14ac:dyDescent="0.25">
      <c r="A14" s="22" t="s">
        <v>140</v>
      </c>
      <c r="B14" s="25">
        <v>18</v>
      </c>
      <c r="C14" s="25">
        <v>1</v>
      </c>
      <c r="D14" s="25">
        <v>0</v>
      </c>
      <c r="E14" s="25">
        <v>3</v>
      </c>
      <c r="F14" s="29">
        <v>2</v>
      </c>
      <c r="G14" s="25">
        <v>0</v>
      </c>
      <c r="H14" s="29">
        <v>10</v>
      </c>
      <c r="I14" s="25">
        <v>0</v>
      </c>
      <c r="J14" s="25">
        <v>0</v>
      </c>
      <c r="K14" s="25">
        <v>0</v>
      </c>
      <c r="L14" s="25">
        <v>1</v>
      </c>
      <c r="M14" s="25">
        <v>0</v>
      </c>
      <c r="N14" s="25">
        <v>23</v>
      </c>
      <c r="O14" s="25">
        <v>2</v>
      </c>
      <c r="P14" s="25">
        <v>0</v>
      </c>
      <c r="Q14" s="29">
        <v>2</v>
      </c>
      <c r="R14" s="25">
        <v>0</v>
      </c>
      <c r="S14" s="25">
        <v>0</v>
      </c>
      <c r="T14" s="25">
        <v>3</v>
      </c>
      <c r="U14" s="25">
        <v>1</v>
      </c>
      <c r="V14" s="25">
        <v>0</v>
      </c>
      <c r="W14" s="25">
        <v>11</v>
      </c>
      <c r="X14" s="29">
        <v>8</v>
      </c>
      <c r="Y14" s="25">
        <v>0</v>
      </c>
      <c r="Z14" s="29">
        <v>1</v>
      </c>
      <c r="AA14" s="29">
        <v>1</v>
      </c>
      <c r="AB14" s="29">
        <v>85</v>
      </c>
      <c r="AC14" s="29">
        <v>66</v>
      </c>
      <c r="AD14" s="29">
        <v>0</v>
      </c>
      <c r="AE14" s="29">
        <v>13</v>
      </c>
      <c r="AF14" s="29">
        <v>2</v>
      </c>
      <c r="AG14" s="25">
        <v>36</v>
      </c>
      <c r="AH14" s="29">
        <v>5</v>
      </c>
      <c r="AI14" s="25">
        <v>0</v>
      </c>
      <c r="AJ14" s="29">
        <v>17</v>
      </c>
      <c r="AK14" s="29">
        <v>1</v>
      </c>
      <c r="AL14" s="25">
        <v>0</v>
      </c>
      <c r="AM14" s="25">
        <v>0</v>
      </c>
      <c r="AN14" s="25">
        <v>0</v>
      </c>
      <c r="AO14" s="25">
        <v>17</v>
      </c>
      <c r="AP14" s="25">
        <v>2</v>
      </c>
      <c r="AQ14" s="25">
        <v>0</v>
      </c>
      <c r="AR14" s="25">
        <v>2</v>
      </c>
      <c r="AS14" s="29">
        <v>1</v>
      </c>
      <c r="AT14" s="25">
        <v>0</v>
      </c>
    </row>
    <row r="15" spans="1:46" s="27" customFormat="1" x14ac:dyDescent="0.25">
      <c r="A15" s="22" t="s">
        <v>141</v>
      </c>
      <c r="B15" s="25">
        <v>0</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2</v>
      </c>
      <c r="AA15" s="25">
        <v>0</v>
      </c>
      <c r="AB15" s="25">
        <v>0</v>
      </c>
      <c r="AC15" s="25">
        <v>0</v>
      </c>
      <c r="AD15" s="25">
        <v>0</v>
      </c>
      <c r="AE15" s="25">
        <v>0</v>
      </c>
      <c r="AF15" s="25">
        <v>0</v>
      </c>
      <c r="AG15" s="25">
        <v>0</v>
      </c>
      <c r="AH15" s="25">
        <v>1</v>
      </c>
      <c r="AI15" s="25">
        <v>0</v>
      </c>
      <c r="AJ15" s="25">
        <v>0</v>
      </c>
      <c r="AK15" s="25">
        <v>0</v>
      </c>
      <c r="AL15" s="25">
        <v>0</v>
      </c>
      <c r="AM15" s="25">
        <v>0</v>
      </c>
      <c r="AN15" s="25">
        <v>0</v>
      </c>
      <c r="AO15" s="25">
        <v>0</v>
      </c>
      <c r="AP15" s="25">
        <v>0</v>
      </c>
      <c r="AQ15" s="25">
        <v>0</v>
      </c>
      <c r="AR15" s="25">
        <v>0</v>
      </c>
      <c r="AS15" s="25">
        <v>0</v>
      </c>
      <c r="AT15" s="25">
        <v>0</v>
      </c>
    </row>
    <row r="16" spans="1:46" s="27" customFormat="1" x14ac:dyDescent="0.25">
      <c r="A16" s="22" t="s">
        <v>142</v>
      </c>
      <c r="B16" s="25">
        <v>0</v>
      </c>
      <c r="C16" s="25">
        <v>0</v>
      </c>
      <c r="D16" s="25">
        <v>0</v>
      </c>
      <c r="E16" s="25">
        <v>0</v>
      </c>
      <c r="F16" s="25">
        <v>0</v>
      </c>
      <c r="G16" s="25">
        <v>0</v>
      </c>
      <c r="H16" s="25">
        <v>0</v>
      </c>
      <c r="I16" s="25">
        <v>0</v>
      </c>
      <c r="J16" s="25">
        <v>0</v>
      </c>
      <c r="K16" s="25">
        <v>0</v>
      </c>
      <c r="L16" s="25">
        <v>0</v>
      </c>
      <c r="M16" s="25">
        <v>0</v>
      </c>
      <c r="N16" s="25">
        <v>1</v>
      </c>
      <c r="O16" s="25">
        <v>0</v>
      </c>
      <c r="P16" s="25">
        <v>0</v>
      </c>
      <c r="Q16" s="25">
        <v>1</v>
      </c>
      <c r="R16" s="25">
        <v>0</v>
      </c>
      <c r="S16" s="25">
        <v>0</v>
      </c>
      <c r="T16" s="25">
        <v>0</v>
      </c>
      <c r="U16" s="25">
        <v>0</v>
      </c>
      <c r="V16" s="25">
        <v>0</v>
      </c>
      <c r="W16" s="25">
        <v>0</v>
      </c>
      <c r="X16" s="25">
        <v>0</v>
      </c>
      <c r="Y16" s="25">
        <v>0</v>
      </c>
      <c r="Z16" s="25">
        <v>0</v>
      </c>
      <c r="AA16" s="25">
        <v>0</v>
      </c>
      <c r="AB16" s="25">
        <v>1</v>
      </c>
      <c r="AC16" s="25">
        <v>0</v>
      </c>
      <c r="AD16" s="25">
        <v>0</v>
      </c>
      <c r="AE16" s="25">
        <v>0</v>
      </c>
      <c r="AF16" s="25">
        <v>0</v>
      </c>
      <c r="AG16" s="25">
        <v>0</v>
      </c>
      <c r="AH16" s="25">
        <v>0</v>
      </c>
      <c r="AI16" s="25">
        <v>0</v>
      </c>
      <c r="AJ16" s="25">
        <v>0</v>
      </c>
      <c r="AK16" s="25">
        <v>0</v>
      </c>
      <c r="AL16" s="25">
        <v>0</v>
      </c>
      <c r="AM16" s="25">
        <v>0</v>
      </c>
      <c r="AN16" s="25">
        <v>0</v>
      </c>
      <c r="AO16" s="25">
        <v>0</v>
      </c>
      <c r="AP16" s="25">
        <v>0</v>
      </c>
      <c r="AQ16" s="25">
        <v>0</v>
      </c>
      <c r="AR16" s="25">
        <v>0</v>
      </c>
      <c r="AS16" s="25">
        <v>0</v>
      </c>
      <c r="AT16" s="25">
        <v>0</v>
      </c>
    </row>
    <row r="17" spans="1:46" s="27" customFormat="1" x14ac:dyDescent="0.25">
      <c r="A17" s="22" t="s">
        <v>143</v>
      </c>
      <c r="B17" s="25">
        <v>0</v>
      </c>
      <c r="C17" s="25">
        <v>0</v>
      </c>
      <c r="D17" s="25">
        <v>3</v>
      </c>
      <c r="E17" s="25">
        <v>0</v>
      </c>
      <c r="F17" s="25">
        <v>0</v>
      </c>
      <c r="G17" s="25">
        <v>0</v>
      </c>
      <c r="H17" s="25">
        <v>1</v>
      </c>
      <c r="I17" s="25">
        <v>0</v>
      </c>
      <c r="J17" s="25">
        <v>1</v>
      </c>
      <c r="K17" s="25">
        <v>1</v>
      </c>
      <c r="L17" s="29">
        <v>1</v>
      </c>
      <c r="M17" s="25">
        <v>0</v>
      </c>
      <c r="N17" s="25">
        <v>0</v>
      </c>
      <c r="O17" s="25">
        <v>0</v>
      </c>
      <c r="P17" s="25">
        <v>5</v>
      </c>
      <c r="Q17" s="25">
        <v>0</v>
      </c>
      <c r="R17" s="25">
        <v>0</v>
      </c>
      <c r="S17" s="25">
        <v>0</v>
      </c>
      <c r="T17" s="25">
        <v>0</v>
      </c>
      <c r="U17" s="25">
        <v>0</v>
      </c>
      <c r="V17" s="25">
        <v>0</v>
      </c>
      <c r="W17" s="25">
        <v>0</v>
      </c>
      <c r="X17" s="25">
        <v>0</v>
      </c>
      <c r="Y17" s="25">
        <v>5</v>
      </c>
      <c r="Z17" s="25">
        <v>2</v>
      </c>
      <c r="AA17" s="25">
        <v>0</v>
      </c>
      <c r="AB17" s="25">
        <v>0</v>
      </c>
      <c r="AC17" s="25">
        <v>1</v>
      </c>
      <c r="AD17" s="29">
        <v>11</v>
      </c>
      <c r="AE17" s="25">
        <v>0</v>
      </c>
      <c r="AF17" s="25">
        <v>1</v>
      </c>
      <c r="AG17" s="25">
        <v>0</v>
      </c>
      <c r="AH17" s="25">
        <v>0</v>
      </c>
      <c r="AI17" s="25">
        <v>0</v>
      </c>
      <c r="AJ17" s="25">
        <v>1</v>
      </c>
      <c r="AK17" s="25">
        <v>0</v>
      </c>
      <c r="AL17" s="25">
        <v>5</v>
      </c>
      <c r="AM17" s="25">
        <v>0</v>
      </c>
      <c r="AN17" s="25">
        <v>0</v>
      </c>
      <c r="AO17" s="25">
        <v>1</v>
      </c>
      <c r="AP17" s="25">
        <v>0</v>
      </c>
      <c r="AQ17" s="25">
        <v>0</v>
      </c>
      <c r="AR17" s="25">
        <v>1</v>
      </c>
      <c r="AS17" s="25">
        <v>2</v>
      </c>
      <c r="AT17" s="25">
        <v>0</v>
      </c>
    </row>
    <row r="18" spans="1:46" s="27" customFormat="1" x14ac:dyDescent="0.25">
      <c r="A18" s="22" t="s">
        <v>144</v>
      </c>
      <c r="B18" s="25">
        <v>0</v>
      </c>
      <c r="C18" s="25">
        <v>0</v>
      </c>
      <c r="D18" s="25">
        <v>0</v>
      </c>
      <c r="E18" s="25">
        <v>3</v>
      </c>
      <c r="F18" s="25">
        <v>0</v>
      </c>
      <c r="G18" s="25">
        <v>0</v>
      </c>
      <c r="H18" s="25">
        <v>0</v>
      </c>
      <c r="I18" s="25">
        <v>0</v>
      </c>
      <c r="J18" s="25">
        <v>0</v>
      </c>
      <c r="K18" s="25">
        <v>3</v>
      </c>
      <c r="L18" s="25">
        <v>2</v>
      </c>
      <c r="M18" s="25">
        <v>0</v>
      </c>
      <c r="N18" s="25">
        <v>1</v>
      </c>
      <c r="O18" s="25">
        <v>0</v>
      </c>
      <c r="P18" s="25">
        <v>0</v>
      </c>
      <c r="Q18" s="25">
        <v>0</v>
      </c>
      <c r="R18" s="25">
        <v>0</v>
      </c>
      <c r="S18" s="25">
        <v>0</v>
      </c>
      <c r="T18" s="25">
        <v>1</v>
      </c>
      <c r="U18" s="25">
        <v>0</v>
      </c>
      <c r="V18" s="25">
        <v>0</v>
      </c>
      <c r="W18" s="25">
        <v>8</v>
      </c>
      <c r="X18" s="25">
        <v>1</v>
      </c>
      <c r="Y18" s="25">
        <v>0</v>
      </c>
      <c r="Z18" s="25">
        <v>3</v>
      </c>
      <c r="AA18" s="29">
        <v>5</v>
      </c>
      <c r="AB18" s="29">
        <v>12</v>
      </c>
      <c r="AC18" s="29">
        <v>0</v>
      </c>
      <c r="AD18" s="29">
        <v>0</v>
      </c>
      <c r="AE18" s="29">
        <v>7</v>
      </c>
      <c r="AF18" s="25">
        <v>0</v>
      </c>
      <c r="AG18" s="25">
        <v>5</v>
      </c>
      <c r="AH18" s="25">
        <v>1</v>
      </c>
      <c r="AI18" s="25">
        <v>0</v>
      </c>
      <c r="AJ18" s="29">
        <v>5</v>
      </c>
      <c r="AK18" s="29">
        <v>1</v>
      </c>
      <c r="AL18" s="25">
        <v>0</v>
      </c>
      <c r="AM18" s="29">
        <v>1</v>
      </c>
      <c r="AN18" s="29">
        <v>0</v>
      </c>
      <c r="AO18" s="29">
        <v>1</v>
      </c>
      <c r="AP18" s="29">
        <v>0</v>
      </c>
      <c r="AQ18" s="25">
        <v>0</v>
      </c>
      <c r="AR18" s="25">
        <v>1</v>
      </c>
      <c r="AS18" s="25">
        <v>0</v>
      </c>
      <c r="AT18" s="25">
        <v>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911B-6E53-4DDC-A78C-133A41BF297C}">
  <dimension ref="A1:AT18"/>
  <sheetViews>
    <sheetView workbookViewId="0">
      <selection activeCell="B2" sqref="B2:AT18"/>
    </sheetView>
  </sheetViews>
  <sheetFormatPr defaultRowHeight="15" x14ac:dyDescent="0.25"/>
  <cols>
    <col min="1" max="1" width="26.140625" customWidth="1"/>
  </cols>
  <sheetData>
    <row r="1" spans="1:46" ht="15.75" thickBot="1" x14ac:dyDescent="0.3">
      <c r="A1" s="50" t="s">
        <v>32</v>
      </c>
      <c r="B1" s="32" t="s">
        <v>33</v>
      </c>
      <c r="C1" s="33" t="s">
        <v>34</v>
      </c>
      <c r="D1" s="33" t="s">
        <v>35</v>
      </c>
      <c r="E1" s="33" t="s">
        <v>36</v>
      </c>
      <c r="F1" s="33" t="s">
        <v>37</v>
      </c>
      <c r="G1" s="33" t="s">
        <v>38</v>
      </c>
      <c r="H1" s="33" t="s">
        <v>39</v>
      </c>
      <c r="I1" s="33" t="s">
        <v>40</v>
      </c>
      <c r="J1" s="33" t="s">
        <v>41</v>
      </c>
      <c r="K1" s="33" t="s">
        <v>42</v>
      </c>
      <c r="L1" s="33" t="s">
        <v>45</v>
      </c>
      <c r="M1" s="33" t="s">
        <v>46</v>
      </c>
      <c r="N1" s="33" t="s">
        <v>48</v>
      </c>
      <c r="O1" s="33" t="s">
        <v>49</v>
      </c>
      <c r="P1" s="33" t="s">
        <v>50</v>
      </c>
      <c r="Q1" s="33" t="s">
        <v>51</v>
      </c>
      <c r="R1" s="33" t="s">
        <v>52</v>
      </c>
      <c r="S1" s="33" t="s">
        <v>53</v>
      </c>
      <c r="T1" s="33" t="s">
        <v>54</v>
      </c>
      <c r="U1" s="33" t="s">
        <v>55</v>
      </c>
      <c r="V1" s="33" t="s">
        <v>56</v>
      </c>
      <c r="W1" s="33" t="s">
        <v>57</v>
      </c>
      <c r="X1" s="33" t="s">
        <v>58</v>
      </c>
      <c r="Y1" s="33" t="s">
        <v>59</v>
      </c>
      <c r="Z1" s="33" t="s">
        <v>60</v>
      </c>
      <c r="AA1" s="33" t="s">
        <v>63</v>
      </c>
      <c r="AB1" s="33" t="s">
        <v>66</v>
      </c>
      <c r="AC1" s="33" t="s">
        <v>67</v>
      </c>
      <c r="AD1" s="33" t="s">
        <v>68</v>
      </c>
      <c r="AE1" s="33" t="s">
        <v>69</v>
      </c>
      <c r="AF1" s="33" t="s">
        <v>70</v>
      </c>
      <c r="AG1" s="33" t="s">
        <v>72</v>
      </c>
      <c r="AH1" s="33" t="s">
        <v>73</v>
      </c>
      <c r="AI1" s="33" t="s">
        <v>74</v>
      </c>
      <c r="AJ1" s="33" t="s">
        <v>75</v>
      </c>
      <c r="AK1" s="33" t="s">
        <v>76</v>
      </c>
      <c r="AL1" s="33" t="s">
        <v>77</v>
      </c>
      <c r="AM1" s="33" t="s">
        <v>78</v>
      </c>
      <c r="AN1" s="33" t="s">
        <v>79</v>
      </c>
      <c r="AO1" s="33" t="s">
        <v>81</v>
      </c>
      <c r="AP1" s="33" t="s">
        <v>82</v>
      </c>
      <c r="AQ1" s="33" t="s">
        <v>83</v>
      </c>
      <c r="AR1" s="33" t="s">
        <v>86</v>
      </c>
      <c r="AS1" s="33" t="s">
        <v>87</v>
      </c>
      <c r="AT1" s="33" t="s">
        <v>89</v>
      </c>
    </row>
    <row r="2" spans="1:46" x14ac:dyDescent="0.25">
      <c r="A2" s="51" t="s">
        <v>186</v>
      </c>
      <c r="B2" s="29">
        <v>2.69E-2</v>
      </c>
      <c r="C2" s="29">
        <v>0</v>
      </c>
      <c r="D2" s="29">
        <v>0</v>
      </c>
      <c r="E2" s="29">
        <v>3.8399999999999997E-2</v>
      </c>
      <c r="F2" s="29">
        <v>0</v>
      </c>
      <c r="G2" s="29">
        <v>0</v>
      </c>
      <c r="H2" s="29">
        <v>2.4799999999999999E-2</v>
      </c>
      <c r="I2" s="29">
        <v>0</v>
      </c>
      <c r="J2" s="29">
        <v>0</v>
      </c>
      <c r="K2" s="29">
        <v>2.1399999999999999E-2</v>
      </c>
      <c r="L2" s="29">
        <v>9.5999999999999992E-3</v>
      </c>
      <c r="M2" s="29">
        <v>0</v>
      </c>
      <c r="N2" s="29">
        <v>7.7700000000000005E-2</v>
      </c>
      <c r="O2" s="29">
        <v>0</v>
      </c>
      <c r="P2" s="29">
        <v>0</v>
      </c>
      <c r="Q2" s="29">
        <v>4.07E-2</v>
      </c>
      <c r="R2" s="29">
        <v>0</v>
      </c>
      <c r="S2" s="29">
        <v>0</v>
      </c>
      <c r="T2" s="29">
        <v>1.29E-2</v>
      </c>
      <c r="U2" s="29">
        <v>1E-4</v>
      </c>
      <c r="V2" s="29">
        <v>0</v>
      </c>
      <c r="W2" s="29">
        <v>2.4799999999999999E-2</v>
      </c>
      <c r="X2" s="29">
        <v>0</v>
      </c>
      <c r="Y2" s="29">
        <v>0</v>
      </c>
      <c r="Z2" s="29">
        <v>3.1199999999999999E-2</v>
      </c>
      <c r="AA2" s="29">
        <v>1.17E-2</v>
      </c>
      <c r="AB2" s="29">
        <v>0</v>
      </c>
      <c r="AC2" s="29">
        <v>0</v>
      </c>
      <c r="AD2" s="29">
        <v>0</v>
      </c>
      <c r="AE2" s="29">
        <v>3.9699999999999999E-2</v>
      </c>
      <c r="AF2" s="29">
        <v>0</v>
      </c>
      <c r="AG2" s="29">
        <f>0.0233+0.0403</f>
        <v>6.3600000000000004E-2</v>
      </c>
      <c r="AH2" s="29">
        <v>0</v>
      </c>
      <c r="AI2" s="29">
        <v>0</v>
      </c>
      <c r="AJ2" s="29">
        <v>5.1000000000000004E-3</v>
      </c>
      <c r="AK2" s="29">
        <v>0</v>
      </c>
      <c r="AL2" s="29">
        <v>0</v>
      </c>
      <c r="AM2" s="29">
        <v>0</v>
      </c>
      <c r="AN2" s="29">
        <v>0</v>
      </c>
      <c r="AO2" s="29">
        <v>0</v>
      </c>
      <c r="AP2" s="29">
        <v>0</v>
      </c>
      <c r="AQ2" s="29">
        <v>0</v>
      </c>
      <c r="AR2" s="29">
        <v>0</v>
      </c>
      <c r="AS2" s="29">
        <v>0</v>
      </c>
      <c r="AT2" s="29">
        <v>0</v>
      </c>
    </row>
    <row r="3" spans="1:46" x14ac:dyDescent="0.25">
      <c r="A3" s="51" t="s">
        <v>129</v>
      </c>
      <c r="B3" s="29">
        <v>0</v>
      </c>
      <c r="C3" s="29">
        <v>0</v>
      </c>
      <c r="D3" s="29">
        <v>0</v>
      </c>
      <c r="E3" s="29">
        <v>0</v>
      </c>
      <c r="F3" s="29">
        <v>0</v>
      </c>
      <c r="G3" s="29">
        <v>0</v>
      </c>
      <c r="H3" s="29">
        <v>1E-4</v>
      </c>
      <c r="I3" s="29">
        <v>0</v>
      </c>
      <c r="J3" s="29">
        <v>0</v>
      </c>
      <c r="K3" s="29">
        <v>0</v>
      </c>
      <c r="L3" s="29">
        <v>0</v>
      </c>
      <c r="M3" s="29">
        <v>0</v>
      </c>
      <c r="N3" s="29">
        <v>1E-4</v>
      </c>
      <c r="O3" s="29">
        <v>0</v>
      </c>
      <c r="P3" s="29">
        <v>0</v>
      </c>
      <c r="Q3" s="29">
        <v>0</v>
      </c>
      <c r="R3" s="29">
        <v>0</v>
      </c>
      <c r="S3" s="29">
        <v>0</v>
      </c>
      <c r="T3" s="29">
        <v>0</v>
      </c>
      <c r="U3" s="29">
        <v>0</v>
      </c>
      <c r="V3" s="29">
        <v>0</v>
      </c>
      <c r="W3" s="29">
        <v>1E-4</v>
      </c>
      <c r="X3" s="29">
        <v>0</v>
      </c>
      <c r="Y3" s="29">
        <v>0</v>
      </c>
      <c r="Z3" s="29">
        <v>1E-4</v>
      </c>
      <c r="AA3" s="29">
        <v>0</v>
      </c>
      <c r="AB3" s="29">
        <v>0</v>
      </c>
      <c r="AC3" s="29">
        <v>0</v>
      </c>
      <c r="AD3" s="29">
        <v>0</v>
      </c>
      <c r="AE3" s="29">
        <v>0</v>
      </c>
      <c r="AF3" s="29">
        <v>0</v>
      </c>
      <c r="AG3" s="29">
        <v>0</v>
      </c>
      <c r="AH3" s="29">
        <v>0</v>
      </c>
      <c r="AI3" s="29">
        <v>0</v>
      </c>
      <c r="AJ3" s="29">
        <v>0</v>
      </c>
      <c r="AK3" s="29">
        <v>0</v>
      </c>
      <c r="AL3" s="29">
        <v>0</v>
      </c>
      <c r="AM3" s="29">
        <v>1E-4</v>
      </c>
      <c r="AN3" s="29">
        <v>0</v>
      </c>
      <c r="AO3" s="29">
        <v>0</v>
      </c>
      <c r="AP3" s="29">
        <v>0</v>
      </c>
      <c r="AQ3" s="29">
        <v>0</v>
      </c>
      <c r="AR3" s="29">
        <v>0</v>
      </c>
      <c r="AS3" s="29">
        <v>0</v>
      </c>
      <c r="AT3" s="29">
        <v>0</v>
      </c>
    </row>
    <row r="4" spans="1:46" x14ac:dyDescent="0.25">
      <c r="A4" s="51" t="s">
        <v>187</v>
      </c>
      <c r="B4" s="29">
        <v>0</v>
      </c>
      <c r="C4" s="29">
        <v>0</v>
      </c>
      <c r="D4" s="29">
        <v>0</v>
      </c>
      <c r="E4" s="29">
        <v>1E-4</v>
      </c>
      <c r="F4" s="29">
        <v>0</v>
      </c>
      <c r="G4" s="29">
        <v>0</v>
      </c>
      <c r="H4" s="29">
        <v>0</v>
      </c>
      <c r="I4" s="29">
        <v>0</v>
      </c>
      <c r="J4" s="29">
        <v>0</v>
      </c>
      <c r="K4" s="29">
        <v>0</v>
      </c>
      <c r="L4" s="29">
        <v>0</v>
      </c>
      <c r="M4" s="29">
        <v>0</v>
      </c>
      <c r="N4" s="29">
        <v>0</v>
      </c>
      <c r="O4" s="29">
        <v>0</v>
      </c>
      <c r="P4" s="29">
        <v>0</v>
      </c>
      <c r="Q4" s="29">
        <v>0</v>
      </c>
      <c r="R4" s="29">
        <v>0</v>
      </c>
      <c r="S4" s="29">
        <v>0</v>
      </c>
      <c r="T4" s="29">
        <v>0</v>
      </c>
      <c r="U4" s="29">
        <v>0</v>
      </c>
      <c r="V4" s="29">
        <v>0</v>
      </c>
      <c r="W4" s="29">
        <v>0</v>
      </c>
      <c r="X4" s="29">
        <v>0</v>
      </c>
      <c r="Y4" s="29">
        <v>0</v>
      </c>
      <c r="Z4" s="29">
        <v>0</v>
      </c>
      <c r="AA4" s="29">
        <v>0</v>
      </c>
      <c r="AB4" s="29">
        <v>0</v>
      </c>
      <c r="AC4" s="29">
        <v>0</v>
      </c>
      <c r="AD4" s="29">
        <v>0</v>
      </c>
      <c r="AE4" s="29">
        <v>0</v>
      </c>
      <c r="AF4" s="29">
        <v>0</v>
      </c>
      <c r="AG4" s="29">
        <v>0</v>
      </c>
      <c r="AH4" s="29">
        <v>0</v>
      </c>
      <c r="AI4" s="29">
        <v>0</v>
      </c>
      <c r="AJ4" s="29">
        <v>0</v>
      </c>
      <c r="AK4" s="29">
        <v>0</v>
      </c>
      <c r="AL4" s="29">
        <v>0</v>
      </c>
      <c r="AM4" s="29">
        <v>0</v>
      </c>
      <c r="AN4" s="29">
        <v>0</v>
      </c>
      <c r="AO4" s="29">
        <v>0</v>
      </c>
      <c r="AP4" s="29">
        <v>0</v>
      </c>
      <c r="AQ4" s="29">
        <v>0</v>
      </c>
      <c r="AR4" s="29">
        <v>0</v>
      </c>
      <c r="AS4" s="29">
        <v>0</v>
      </c>
      <c r="AT4" s="29">
        <v>0</v>
      </c>
    </row>
    <row r="5" spans="1:46" x14ac:dyDescent="0.25">
      <c r="A5" s="51" t="s">
        <v>130</v>
      </c>
      <c r="B5" s="29">
        <v>0</v>
      </c>
      <c r="C5" s="29">
        <v>0</v>
      </c>
      <c r="D5" s="29">
        <v>0</v>
      </c>
      <c r="E5" s="29">
        <v>0</v>
      </c>
      <c r="F5" s="29">
        <v>0</v>
      </c>
      <c r="G5" s="29">
        <v>0</v>
      </c>
      <c r="H5" s="29">
        <v>0</v>
      </c>
      <c r="I5" s="29">
        <v>0</v>
      </c>
      <c r="J5" s="29">
        <v>0</v>
      </c>
      <c r="K5" s="29">
        <v>0</v>
      </c>
      <c r="L5" s="29">
        <v>0</v>
      </c>
      <c r="M5" s="29">
        <v>0</v>
      </c>
      <c r="N5" s="29">
        <v>0</v>
      </c>
      <c r="O5" s="29">
        <v>0</v>
      </c>
      <c r="P5" s="29">
        <v>0</v>
      </c>
      <c r="Q5" s="29">
        <v>0</v>
      </c>
      <c r="R5" s="29">
        <v>0</v>
      </c>
      <c r="S5" s="29">
        <v>0</v>
      </c>
      <c r="T5" s="29">
        <v>0</v>
      </c>
      <c r="U5" s="29">
        <v>0</v>
      </c>
      <c r="V5" s="29">
        <v>0</v>
      </c>
      <c r="W5" s="29">
        <v>0</v>
      </c>
      <c r="X5" s="29">
        <v>0</v>
      </c>
      <c r="Y5" s="29">
        <v>0</v>
      </c>
      <c r="Z5" s="29">
        <v>0</v>
      </c>
      <c r="AA5" s="29">
        <v>0</v>
      </c>
      <c r="AB5" s="29">
        <v>0</v>
      </c>
      <c r="AC5" s="29">
        <v>0</v>
      </c>
      <c r="AD5" s="29">
        <v>0</v>
      </c>
      <c r="AE5" s="29">
        <v>0</v>
      </c>
      <c r="AF5" s="29">
        <v>0</v>
      </c>
      <c r="AG5" s="29">
        <v>0</v>
      </c>
      <c r="AH5" s="29">
        <v>0</v>
      </c>
      <c r="AI5" s="29">
        <v>0</v>
      </c>
      <c r="AJ5" s="29">
        <v>0</v>
      </c>
      <c r="AK5" s="29">
        <v>0</v>
      </c>
      <c r="AL5" s="29">
        <v>0</v>
      </c>
      <c r="AM5" s="29">
        <v>0</v>
      </c>
      <c r="AN5" s="29">
        <v>0</v>
      </c>
      <c r="AO5" s="29">
        <v>1.1000000000000001E-3</v>
      </c>
      <c r="AP5" s="29">
        <v>0</v>
      </c>
      <c r="AQ5" s="29">
        <v>0</v>
      </c>
      <c r="AR5" s="29">
        <v>0</v>
      </c>
      <c r="AS5" s="29">
        <v>0</v>
      </c>
      <c r="AT5" s="29">
        <v>0</v>
      </c>
    </row>
    <row r="6" spans="1:46" x14ac:dyDescent="0.25">
      <c r="A6" s="51" t="s">
        <v>131</v>
      </c>
      <c r="B6" s="29">
        <v>0</v>
      </c>
      <c r="C6" s="29">
        <v>0</v>
      </c>
      <c r="D6" s="29">
        <v>0</v>
      </c>
      <c r="E6" s="29">
        <v>0</v>
      </c>
      <c r="F6" s="29">
        <v>0</v>
      </c>
      <c r="G6" s="29">
        <v>0</v>
      </c>
      <c r="H6" s="29">
        <v>0</v>
      </c>
      <c r="I6" s="29">
        <v>0</v>
      </c>
      <c r="J6" s="29">
        <v>0</v>
      </c>
      <c r="K6" s="29">
        <v>0</v>
      </c>
      <c r="L6" s="29">
        <v>0</v>
      </c>
      <c r="M6" s="29">
        <v>0</v>
      </c>
      <c r="N6" s="29">
        <v>3.0000000000000001E-3</v>
      </c>
      <c r="O6" s="29">
        <v>0</v>
      </c>
      <c r="P6" s="29">
        <v>0</v>
      </c>
      <c r="Q6" s="29">
        <v>0</v>
      </c>
      <c r="R6" s="29">
        <v>0</v>
      </c>
      <c r="S6" s="29">
        <v>0</v>
      </c>
      <c r="T6" s="29">
        <v>0</v>
      </c>
      <c r="U6" s="29">
        <v>0</v>
      </c>
      <c r="V6" s="29">
        <v>0</v>
      </c>
      <c r="W6" s="29">
        <v>2.3999999999999998E-3</v>
      </c>
      <c r="X6" s="29">
        <v>0</v>
      </c>
      <c r="Y6" s="29">
        <v>0</v>
      </c>
      <c r="Z6" s="29">
        <v>0</v>
      </c>
      <c r="AA6" s="29">
        <v>0</v>
      </c>
      <c r="AB6" s="29">
        <v>2.3099999999999999E-2</v>
      </c>
      <c r="AC6" s="29">
        <v>1.1000000000000001E-3</v>
      </c>
      <c r="AD6" s="29">
        <v>0</v>
      </c>
      <c r="AE6" s="29">
        <v>4.5999999999999999E-3</v>
      </c>
      <c r="AF6" s="29">
        <v>0</v>
      </c>
      <c r="AG6" s="29">
        <f>0.0043+0.0061</f>
        <v>1.04E-2</v>
      </c>
      <c r="AH6" s="29">
        <v>0</v>
      </c>
      <c r="AI6" s="29">
        <v>0</v>
      </c>
      <c r="AJ6" s="29">
        <f>0.0319+0.012</f>
        <v>4.3899999999999995E-2</v>
      </c>
      <c r="AK6" s="29">
        <v>0</v>
      </c>
      <c r="AL6" s="29">
        <v>0</v>
      </c>
      <c r="AM6" s="29">
        <v>0</v>
      </c>
      <c r="AN6" s="29">
        <v>0</v>
      </c>
      <c r="AO6" s="29">
        <v>4.7999999999999996E-3</v>
      </c>
      <c r="AP6" s="29">
        <v>0</v>
      </c>
      <c r="AQ6" s="29">
        <v>0</v>
      </c>
      <c r="AR6" s="29">
        <v>0</v>
      </c>
      <c r="AS6" s="29">
        <v>0</v>
      </c>
      <c r="AT6" s="29">
        <v>0</v>
      </c>
    </row>
    <row r="7" spans="1:46" x14ac:dyDescent="0.25">
      <c r="A7" s="51" t="s">
        <v>133</v>
      </c>
      <c r="B7" s="29">
        <v>0</v>
      </c>
      <c r="C7" s="29">
        <v>0</v>
      </c>
      <c r="D7" s="29">
        <v>0</v>
      </c>
      <c r="E7" s="29">
        <v>0</v>
      </c>
      <c r="F7" s="29">
        <v>0</v>
      </c>
      <c r="G7" s="29">
        <v>0</v>
      </c>
      <c r="H7" s="29">
        <v>0</v>
      </c>
      <c r="I7" s="29">
        <v>0</v>
      </c>
      <c r="J7" s="29">
        <v>0</v>
      </c>
      <c r="K7" s="29">
        <v>0</v>
      </c>
      <c r="L7" s="29">
        <v>0</v>
      </c>
      <c r="M7" s="29">
        <v>0</v>
      </c>
      <c r="N7" s="29">
        <v>0</v>
      </c>
      <c r="O7" s="29">
        <v>0</v>
      </c>
      <c r="P7" s="29">
        <v>0</v>
      </c>
      <c r="Q7" s="29">
        <v>0</v>
      </c>
      <c r="R7" s="29">
        <v>0</v>
      </c>
      <c r="S7" s="29">
        <v>0</v>
      </c>
      <c r="T7" s="29">
        <v>0</v>
      </c>
      <c r="U7" s="29">
        <v>0</v>
      </c>
      <c r="V7" s="29">
        <v>0</v>
      </c>
      <c r="W7" s="29">
        <v>0</v>
      </c>
      <c r="X7" s="29">
        <v>0</v>
      </c>
      <c r="Y7" s="29">
        <v>0</v>
      </c>
      <c r="Z7" s="29">
        <v>0</v>
      </c>
      <c r="AA7" s="29">
        <v>0</v>
      </c>
      <c r="AB7" s="29">
        <v>0</v>
      </c>
      <c r="AC7" s="29">
        <v>0</v>
      </c>
      <c r="AD7" s="29">
        <v>0</v>
      </c>
      <c r="AE7" s="29">
        <v>0</v>
      </c>
      <c r="AF7" s="29">
        <v>0</v>
      </c>
      <c r="AG7" s="29">
        <v>0</v>
      </c>
      <c r="AH7" s="29">
        <v>0</v>
      </c>
      <c r="AI7" s="29">
        <v>0</v>
      </c>
      <c r="AJ7" s="29">
        <v>0</v>
      </c>
      <c r="AK7" s="29">
        <v>0</v>
      </c>
      <c r="AL7" s="29">
        <v>0</v>
      </c>
      <c r="AM7" s="29">
        <v>0</v>
      </c>
      <c r="AN7" s="29">
        <v>0</v>
      </c>
      <c r="AO7" s="29">
        <v>4.7999999999999996E-3</v>
      </c>
      <c r="AP7" s="29">
        <v>0</v>
      </c>
      <c r="AQ7" s="29">
        <v>0</v>
      </c>
      <c r="AR7" s="29">
        <v>0</v>
      </c>
      <c r="AS7" s="29">
        <v>0</v>
      </c>
      <c r="AT7" s="29">
        <v>0</v>
      </c>
    </row>
    <row r="8" spans="1:46" x14ac:dyDescent="0.25">
      <c r="A8" s="51" t="s">
        <v>132</v>
      </c>
      <c r="B8" s="29">
        <v>2.7000000000000001E-3</v>
      </c>
      <c r="C8" s="29">
        <v>0</v>
      </c>
      <c r="D8" s="29">
        <v>0</v>
      </c>
      <c r="E8" s="29">
        <f>0.002+0.018</f>
        <v>1.9999999999999997E-2</v>
      </c>
      <c r="F8" s="29">
        <v>0</v>
      </c>
      <c r="G8" s="29">
        <v>0</v>
      </c>
      <c r="H8" s="29">
        <f>0.0027+0.0027</f>
        <v>5.4000000000000003E-3</v>
      </c>
      <c r="I8" s="29">
        <v>0</v>
      </c>
      <c r="J8" s="29">
        <v>0</v>
      </c>
      <c r="K8" s="29">
        <f>0.0102+0.0022</f>
        <v>1.2400000000000001E-2</v>
      </c>
      <c r="L8" s="29">
        <v>1E-4</v>
      </c>
      <c r="M8" s="29">
        <v>0</v>
      </c>
      <c r="N8" s="29">
        <v>3.5999999999999999E-3</v>
      </c>
      <c r="O8" s="29">
        <v>0</v>
      </c>
      <c r="P8" s="29">
        <v>0</v>
      </c>
      <c r="Q8" s="29">
        <v>0</v>
      </c>
      <c r="R8" s="29">
        <v>0</v>
      </c>
      <c r="S8" s="29">
        <v>0</v>
      </c>
      <c r="T8" s="29">
        <f>0.0191+0.0454</f>
        <v>6.4500000000000002E-2</v>
      </c>
      <c r="U8" s="29">
        <v>2.9999999999999997E-4</v>
      </c>
      <c r="V8" s="29">
        <v>0</v>
      </c>
      <c r="W8" s="29">
        <f>0.0153+0.0033</f>
        <v>1.8599999999999998E-2</v>
      </c>
      <c r="X8" s="29">
        <v>0</v>
      </c>
      <c r="Y8" s="29">
        <v>0</v>
      </c>
      <c r="Z8" s="29">
        <f>0.0024+0.0012</f>
        <v>3.5999999999999999E-3</v>
      </c>
      <c r="AA8" s="29">
        <v>8.9999999999999998E-4</v>
      </c>
      <c r="AB8" s="29">
        <v>0</v>
      </c>
      <c r="AC8" s="29">
        <v>0</v>
      </c>
      <c r="AD8" s="29">
        <v>0</v>
      </c>
      <c r="AE8" s="29">
        <f>0.0056+0.0007</f>
        <v>6.3E-3</v>
      </c>
      <c r="AF8" s="29">
        <v>0</v>
      </c>
      <c r="AG8" s="29">
        <f>0.0015+0.0175</f>
        <v>1.9000000000000003E-2</v>
      </c>
      <c r="AH8" s="29">
        <v>0</v>
      </c>
      <c r="AI8" s="29">
        <v>0</v>
      </c>
      <c r="AJ8" s="29">
        <v>0</v>
      </c>
      <c r="AK8" s="29">
        <v>0</v>
      </c>
      <c r="AL8" s="29">
        <v>0</v>
      </c>
      <c r="AM8" s="29">
        <f>0.0033+0.0149</f>
        <v>1.8200000000000001E-2</v>
      </c>
      <c r="AN8" s="29">
        <v>0</v>
      </c>
      <c r="AO8" s="29">
        <v>0</v>
      </c>
      <c r="AP8" s="29">
        <v>0</v>
      </c>
      <c r="AQ8" s="29">
        <v>1E-4</v>
      </c>
      <c r="AR8" s="29">
        <v>1.8E-3</v>
      </c>
      <c r="AS8" s="29">
        <v>0</v>
      </c>
      <c r="AT8" s="29">
        <f>0.0036+0.0197</f>
        <v>2.3299999999999998E-2</v>
      </c>
    </row>
    <row r="9" spans="1:46" x14ac:dyDescent="0.25">
      <c r="A9" s="51" t="s">
        <v>188</v>
      </c>
      <c r="B9" s="29">
        <v>0</v>
      </c>
      <c r="C9" s="29">
        <v>0</v>
      </c>
      <c r="D9" s="29">
        <v>0</v>
      </c>
      <c r="E9" s="29">
        <v>0</v>
      </c>
      <c r="F9" s="29">
        <v>0</v>
      </c>
      <c r="G9" s="29">
        <v>0</v>
      </c>
      <c r="H9" s="29">
        <v>0</v>
      </c>
      <c r="I9" s="29">
        <v>0</v>
      </c>
      <c r="J9" s="29">
        <v>0</v>
      </c>
      <c r="K9" s="29">
        <v>0</v>
      </c>
      <c r="L9" s="29">
        <v>0</v>
      </c>
      <c r="M9" s="29">
        <v>0</v>
      </c>
      <c r="N9" s="29">
        <v>0</v>
      </c>
      <c r="O9" s="29">
        <v>0</v>
      </c>
      <c r="P9" s="29">
        <v>0</v>
      </c>
      <c r="Q9" s="29">
        <v>0</v>
      </c>
      <c r="R9" s="29">
        <v>0</v>
      </c>
      <c r="S9" s="29">
        <v>0</v>
      </c>
      <c r="T9" s="29">
        <v>0</v>
      </c>
      <c r="U9" s="29">
        <v>0</v>
      </c>
      <c r="V9" s="29">
        <v>0</v>
      </c>
      <c r="W9" s="29">
        <v>0</v>
      </c>
      <c r="X9" s="29">
        <v>0</v>
      </c>
      <c r="Y9" s="29">
        <v>0</v>
      </c>
      <c r="Z9" s="29">
        <v>0</v>
      </c>
      <c r="AA9" s="29">
        <v>0</v>
      </c>
      <c r="AB9" s="29">
        <v>0</v>
      </c>
      <c r="AC9" s="29">
        <v>0</v>
      </c>
      <c r="AD9" s="29">
        <v>0</v>
      </c>
      <c r="AE9" s="29">
        <v>0</v>
      </c>
      <c r="AF9" s="29">
        <v>0</v>
      </c>
      <c r="AG9" s="29">
        <v>0</v>
      </c>
      <c r="AH9" s="29">
        <v>0</v>
      </c>
      <c r="AI9" s="29">
        <v>0</v>
      </c>
      <c r="AJ9" s="29">
        <v>0</v>
      </c>
      <c r="AK9" s="29">
        <v>0</v>
      </c>
      <c r="AL9" s="29">
        <v>0</v>
      </c>
      <c r="AM9" s="29">
        <v>0</v>
      </c>
      <c r="AN9" s="29">
        <v>0</v>
      </c>
      <c r="AO9" s="29">
        <v>1E-4</v>
      </c>
      <c r="AP9" s="29">
        <v>0</v>
      </c>
      <c r="AQ9" s="29">
        <v>1E-4</v>
      </c>
      <c r="AR9" s="29">
        <v>0</v>
      </c>
      <c r="AS9" s="29">
        <v>0</v>
      </c>
      <c r="AT9" s="29">
        <f>0.0026+0.0034</f>
        <v>6.0000000000000001E-3</v>
      </c>
    </row>
    <row r="10" spans="1:46" x14ac:dyDescent="0.25">
      <c r="A10" s="51" t="s">
        <v>135</v>
      </c>
      <c r="B10" s="29">
        <v>2.29E-2</v>
      </c>
      <c r="C10" s="29">
        <v>1.6E-2</v>
      </c>
      <c r="D10" s="29">
        <v>0</v>
      </c>
      <c r="E10" s="29">
        <v>2.86E-2</v>
      </c>
      <c r="F10" s="29">
        <v>6.3E-3</v>
      </c>
      <c r="G10" s="29">
        <v>0</v>
      </c>
      <c r="H10" s="29">
        <f>0.0245+0.0148</f>
        <v>3.9300000000000002E-2</v>
      </c>
      <c r="I10" s="29">
        <v>2.3E-3</v>
      </c>
      <c r="J10" s="29">
        <v>0</v>
      </c>
      <c r="K10" s="29">
        <f>0.0027+0.0381</f>
        <v>4.0800000000000003E-2</v>
      </c>
      <c r="L10" s="29">
        <f>0.1846+0.0889</f>
        <v>0.27349999999999997</v>
      </c>
      <c r="M10" s="29">
        <v>1.32E-2</v>
      </c>
      <c r="N10" s="29">
        <v>9.2499999999999999E-2</v>
      </c>
      <c r="O10" s="29">
        <v>2.75E-2</v>
      </c>
      <c r="P10" s="29">
        <v>0</v>
      </c>
      <c r="Q10" s="29">
        <f>0.0813+0.0327</f>
        <v>0.11399999999999999</v>
      </c>
      <c r="R10" s="29">
        <f>0.0372+0.0226</f>
        <v>5.9799999999999992E-2</v>
      </c>
      <c r="S10" s="29">
        <v>0</v>
      </c>
      <c r="T10" s="29">
        <f>0.0441+0.0129</f>
        <v>5.7000000000000002E-2</v>
      </c>
      <c r="U10" s="29">
        <v>9.7999999999999997E-3</v>
      </c>
      <c r="V10" s="29">
        <v>0</v>
      </c>
      <c r="W10" s="29">
        <f>0.2648+0.0564</f>
        <v>0.32119999999999999</v>
      </c>
      <c r="X10" s="29">
        <v>0</v>
      </c>
      <c r="Y10" s="29">
        <v>0</v>
      </c>
      <c r="Z10" s="29">
        <v>9.64E-2</v>
      </c>
      <c r="AA10" s="29">
        <f>0.0471+0.0201</f>
        <v>6.720000000000001E-2</v>
      </c>
      <c r="AB10" s="29">
        <v>0.1173</v>
      </c>
      <c r="AC10" s="29">
        <v>1.8100000000000002E-2</v>
      </c>
      <c r="AD10" s="29">
        <v>0</v>
      </c>
      <c r="AE10" s="29">
        <v>4.7800000000000002E-2</v>
      </c>
      <c r="AF10" s="29">
        <v>0</v>
      </c>
      <c r="AG10" s="29">
        <f>0.0847+0.0248</f>
        <v>0.1095</v>
      </c>
      <c r="AH10" s="29">
        <v>0</v>
      </c>
      <c r="AI10" s="29">
        <v>0</v>
      </c>
      <c r="AJ10" s="29">
        <v>6.1000000000000004E-3</v>
      </c>
      <c r="AK10" s="29">
        <f>0.0064+0.0342</f>
        <v>4.0600000000000004E-2</v>
      </c>
      <c r="AL10" s="29">
        <v>0</v>
      </c>
      <c r="AM10" s="29">
        <f>0.025+0.0194</f>
        <v>4.4400000000000002E-2</v>
      </c>
      <c r="AN10" s="29">
        <v>1.3100000000000001E-2</v>
      </c>
      <c r="AO10" s="29">
        <f>0.2056+0.1302</f>
        <v>0.33579999999999999</v>
      </c>
      <c r="AP10" s="29">
        <v>2.0899999999999998E-2</v>
      </c>
      <c r="AQ10" s="29">
        <v>4.4299999999999999E-2</v>
      </c>
      <c r="AR10" s="29">
        <f>0.1205+0.0147</f>
        <v>0.13519999999999999</v>
      </c>
      <c r="AS10" s="29">
        <v>1.2800000000000001E-2</v>
      </c>
      <c r="AT10" s="29">
        <v>4.7999999999999996E-3</v>
      </c>
    </row>
    <row r="11" spans="1:46" x14ac:dyDescent="0.25">
      <c r="A11" s="51" t="s">
        <v>136</v>
      </c>
      <c r="B11" s="29">
        <v>0</v>
      </c>
      <c r="C11" s="29">
        <v>0</v>
      </c>
      <c r="D11" s="29">
        <v>0</v>
      </c>
      <c r="E11" s="29">
        <v>0</v>
      </c>
      <c r="F11" s="29">
        <v>0</v>
      </c>
      <c r="G11" s="29">
        <v>0</v>
      </c>
      <c r="H11" s="29">
        <v>1.21E-2</v>
      </c>
      <c r="I11" s="29">
        <v>0</v>
      </c>
      <c r="J11" s="29">
        <v>0</v>
      </c>
      <c r="K11" s="29">
        <v>0</v>
      </c>
      <c r="L11" s="29">
        <v>4.48E-2</v>
      </c>
      <c r="M11" s="29">
        <v>0</v>
      </c>
      <c r="N11" s="29">
        <v>0</v>
      </c>
      <c r="O11" s="29">
        <v>0</v>
      </c>
      <c r="P11" s="29">
        <f>0.5393+0.4887</f>
        <v>1.028</v>
      </c>
      <c r="Q11" s="29">
        <v>0</v>
      </c>
      <c r="R11" s="29">
        <v>0</v>
      </c>
      <c r="S11" s="29">
        <v>0</v>
      </c>
      <c r="T11" s="29">
        <v>0</v>
      </c>
      <c r="U11" s="29">
        <v>0</v>
      </c>
      <c r="V11" s="29">
        <v>0</v>
      </c>
      <c r="W11" s="29">
        <v>0</v>
      </c>
      <c r="X11" s="29">
        <v>0</v>
      </c>
      <c r="Y11" s="29">
        <v>0.32369999999999999</v>
      </c>
      <c r="Z11" s="29">
        <v>0</v>
      </c>
      <c r="AA11" s="29">
        <v>0</v>
      </c>
      <c r="AB11" s="29">
        <v>0</v>
      </c>
      <c r="AC11" s="29">
        <v>0</v>
      </c>
      <c r="AD11" s="29">
        <v>0.44669999999999999</v>
      </c>
      <c r="AE11" s="29">
        <v>0</v>
      </c>
      <c r="AF11" s="29">
        <v>0</v>
      </c>
      <c r="AG11" s="29">
        <v>0</v>
      </c>
      <c r="AH11" s="29">
        <v>0</v>
      </c>
      <c r="AI11" s="29">
        <v>0</v>
      </c>
      <c r="AJ11" s="29">
        <v>0</v>
      </c>
      <c r="AK11" s="29">
        <v>0</v>
      </c>
      <c r="AL11" s="29">
        <v>0</v>
      </c>
      <c r="AM11" s="29">
        <v>0</v>
      </c>
      <c r="AN11" s="29">
        <v>0</v>
      </c>
      <c r="AO11" s="29">
        <v>0</v>
      </c>
      <c r="AP11" s="29">
        <v>0</v>
      </c>
      <c r="AQ11" s="29">
        <v>0</v>
      </c>
      <c r="AR11" s="29">
        <v>0</v>
      </c>
      <c r="AS11" s="29">
        <v>0</v>
      </c>
      <c r="AT11" s="29">
        <v>0</v>
      </c>
    </row>
    <row r="12" spans="1:46" x14ac:dyDescent="0.25">
      <c r="A12" s="51" t="s">
        <v>137</v>
      </c>
      <c r="B12" s="29">
        <v>0</v>
      </c>
      <c r="C12" s="29">
        <v>0</v>
      </c>
      <c r="D12" s="29">
        <v>0</v>
      </c>
      <c r="E12" s="29">
        <v>1E-4</v>
      </c>
      <c r="F12" s="29">
        <v>0</v>
      </c>
      <c r="G12" s="29">
        <v>0</v>
      </c>
      <c r="H12" s="29">
        <v>1E-4</v>
      </c>
      <c r="I12" s="29">
        <v>0</v>
      </c>
      <c r="J12" s="29">
        <v>0</v>
      </c>
      <c r="K12" s="29">
        <v>1E-4</v>
      </c>
      <c r="L12" s="29">
        <v>0</v>
      </c>
      <c r="M12" s="29">
        <v>0</v>
      </c>
      <c r="N12" s="29">
        <v>1E-4</v>
      </c>
      <c r="O12" s="29">
        <v>0</v>
      </c>
      <c r="P12" s="29">
        <v>0</v>
      </c>
      <c r="Q12" s="29">
        <v>1E-4</v>
      </c>
      <c r="R12" s="29">
        <v>0</v>
      </c>
      <c r="S12" s="29">
        <v>0</v>
      </c>
      <c r="T12" s="29">
        <v>1E-4</v>
      </c>
      <c r="U12" s="29">
        <v>0</v>
      </c>
      <c r="V12" s="29">
        <v>0</v>
      </c>
      <c r="W12" s="29">
        <v>1E-4</v>
      </c>
      <c r="X12" s="29">
        <v>0</v>
      </c>
      <c r="Y12" s="29">
        <v>0</v>
      </c>
      <c r="Z12" s="29">
        <v>1E-4</v>
      </c>
      <c r="AA12" s="29">
        <v>0</v>
      </c>
      <c r="AB12" s="29">
        <v>1E-4</v>
      </c>
      <c r="AC12" s="29">
        <v>0</v>
      </c>
      <c r="AD12" s="29">
        <v>0</v>
      </c>
      <c r="AE12" s="29">
        <v>0</v>
      </c>
      <c r="AF12" s="29">
        <v>0</v>
      </c>
      <c r="AG12" s="29">
        <v>0</v>
      </c>
      <c r="AH12" s="29">
        <v>0</v>
      </c>
      <c r="AI12" s="29">
        <v>0</v>
      </c>
      <c r="AJ12" s="29">
        <v>0</v>
      </c>
      <c r="AK12" s="29">
        <v>0</v>
      </c>
      <c r="AL12" s="29">
        <v>0</v>
      </c>
      <c r="AM12" s="29">
        <v>1E-4</v>
      </c>
      <c r="AN12" s="29">
        <v>0</v>
      </c>
      <c r="AO12" s="29">
        <v>0</v>
      </c>
      <c r="AP12" s="29">
        <v>0</v>
      </c>
      <c r="AQ12" s="29">
        <v>0</v>
      </c>
      <c r="AR12" s="29">
        <v>0</v>
      </c>
      <c r="AS12" s="29">
        <v>0</v>
      </c>
      <c r="AT12" s="29">
        <v>1E-4</v>
      </c>
    </row>
    <row r="13" spans="1:46" x14ac:dyDescent="0.25">
      <c r="A13" s="51" t="s">
        <v>139</v>
      </c>
      <c r="B13" s="29">
        <f>0.0008+0.0065</f>
        <v>7.3000000000000001E-3</v>
      </c>
      <c r="C13" s="29">
        <f>0.0257+0.0008</f>
        <v>2.6499999999999999E-2</v>
      </c>
      <c r="D13" s="29">
        <v>0</v>
      </c>
      <c r="E13" s="29">
        <f>0.0018+0.0056+0.0164</f>
        <v>2.3800000000000002E-2</v>
      </c>
      <c r="F13" s="29">
        <f>0.0766+0.0012</f>
        <v>7.7800000000000008E-2</v>
      </c>
      <c r="G13" s="29">
        <v>0</v>
      </c>
      <c r="H13" s="29">
        <f>0.0012+0.0264</f>
        <v>2.76E-2</v>
      </c>
      <c r="I13" s="29">
        <f>0.1076+0.0349</f>
        <v>0.14250000000000002</v>
      </c>
      <c r="J13" s="29">
        <v>0</v>
      </c>
      <c r="K13" s="29">
        <v>3.3999999999999998E-3</v>
      </c>
      <c r="L13" s="29">
        <f>0.0011+0.0025</f>
        <v>3.5999999999999999E-3</v>
      </c>
      <c r="M13" s="29">
        <v>0</v>
      </c>
      <c r="N13" s="29">
        <f>0.0007+0.0076+0.0051+0.0292</f>
        <v>4.2599999999999999E-2</v>
      </c>
      <c r="O13" s="29">
        <f>0.0675+0.0623+0.0005</f>
        <v>0.1303</v>
      </c>
      <c r="P13" s="29">
        <v>1.5900000000000001E-2</v>
      </c>
      <c r="Q13" s="29">
        <f>0.046+0.0006+0.0034+0.0002+0.0946</f>
        <v>0.14480000000000001</v>
      </c>
      <c r="R13" s="29">
        <v>7.1900000000000006E-2</v>
      </c>
      <c r="S13" s="29">
        <f>0.1263+0.1432</f>
        <v>0.26949999999999996</v>
      </c>
      <c r="T13" s="29">
        <f>0.0054+0.002+0.0051</f>
        <v>1.2500000000000001E-2</v>
      </c>
      <c r="U13" s="29">
        <f>0.0277+0.0491+0.0011</f>
        <v>7.7899999999999997E-2</v>
      </c>
      <c r="V13" s="29">
        <f>0.3665+0.256</f>
        <v>0.62250000000000005</v>
      </c>
      <c r="W13" s="29">
        <f>0.0012+0.0045</f>
        <v>5.6999999999999993E-3</v>
      </c>
      <c r="X13" s="29">
        <v>1.8599999999999998E-2</v>
      </c>
      <c r="Y13" s="29">
        <v>0</v>
      </c>
      <c r="Z13" s="29">
        <f>0.0142+0.0019+0.002</f>
        <v>1.8099999999999998E-2</v>
      </c>
      <c r="AA13" s="29">
        <v>2E-3</v>
      </c>
      <c r="AB13" s="29">
        <v>1.7999999999999999E-2</v>
      </c>
      <c r="AC13" s="29">
        <v>0</v>
      </c>
      <c r="AD13" s="29">
        <v>9.6500000000000002E-2</v>
      </c>
      <c r="AE13" s="29">
        <v>1.5E-3</v>
      </c>
      <c r="AF13" s="29">
        <v>0</v>
      </c>
      <c r="AG13" s="29">
        <f>0.0194</f>
        <v>1.9400000000000001E-2</v>
      </c>
      <c r="AH13" s="29">
        <v>3.2599999999999997E-2</v>
      </c>
      <c r="AI13" s="29">
        <v>5.9200000000000003E-2</v>
      </c>
      <c r="AJ13" s="29">
        <v>0</v>
      </c>
      <c r="AK13" s="29">
        <v>0</v>
      </c>
      <c r="AL13" s="29">
        <v>0</v>
      </c>
      <c r="AM13" s="29">
        <f>0.0057+0.0017+0.0054+0.0181+0.0001</f>
        <v>3.1000000000000003E-2</v>
      </c>
      <c r="AN13" s="29">
        <v>0</v>
      </c>
      <c r="AO13" s="29">
        <v>0</v>
      </c>
      <c r="AP13" s="29">
        <v>0</v>
      </c>
      <c r="AQ13" s="29">
        <v>5.4000000000000003E-3</v>
      </c>
      <c r="AR13" s="29">
        <f>0.1162+0.0082+0.0067+0.0023</f>
        <v>0.13339999999999999</v>
      </c>
      <c r="AS13" s="29">
        <v>0</v>
      </c>
      <c r="AT13" s="29">
        <f>0.0221+0.0072</f>
        <v>2.93E-2</v>
      </c>
    </row>
    <row r="14" spans="1:46" x14ac:dyDescent="0.25">
      <c r="A14" s="51" t="s">
        <v>140</v>
      </c>
      <c r="B14" s="29">
        <f>0.0013+0.0026+0.0008</f>
        <v>4.7000000000000002E-3</v>
      </c>
      <c r="C14" s="29">
        <v>1E-3</v>
      </c>
      <c r="D14" s="29">
        <v>0</v>
      </c>
      <c r="E14" s="29">
        <v>6.9999999999999999E-4</v>
      </c>
      <c r="F14" s="29">
        <v>6.9999999999999999E-4</v>
      </c>
      <c r="G14" s="29">
        <v>0</v>
      </c>
      <c r="H14" s="29">
        <f>0.0021+0.0009+0.0016</f>
        <v>4.5999999999999999E-3</v>
      </c>
      <c r="I14" s="29">
        <v>0</v>
      </c>
      <c r="J14" s="29">
        <v>0</v>
      </c>
      <c r="K14" s="29">
        <v>0</v>
      </c>
      <c r="L14" s="29">
        <v>1E-4</v>
      </c>
      <c r="M14" s="29">
        <v>0</v>
      </c>
      <c r="N14" s="29">
        <f>0.001+0.0014+0.002+0.0018+0.0012</f>
        <v>7.4000000000000003E-3</v>
      </c>
      <c r="O14" s="29">
        <v>8.0000000000000004E-4</v>
      </c>
      <c r="P14" s="29">
        <v>0</v>
      </c>
      <c r="Q14" s="29">
        <f>0.0012+0.0001</f>
        <v>1.2999999999999999E-3</v>
      </c>
      <c r="R14" s="29">
        <v>0</v>
      </c>
      <c r="S14" s="29">
        <v>0</v>
      </c>
      <c r="T14" s="29">
        <v>5.9999999999999995E-4</v>
      </c>
      <c r="U14" s="29">
        <v>1.4E-3</v>
      </c>
      <c r="V14" s="29">
        <v>0</v>
      </c>
      <c r="W14" s="29">
        <f>0.0001+0.0004+0.0015</f>
        <v>2E-3</v>
      </c>
      <c r="X14" s="29">
        <v>2.3E-3</v>
      </c>
      <c r="Y14" s="29">
        <v>0</v>
      </c>
      <c r="Z14" s="29">
        <v>1E-4</v>
      </c>
      <c r="AA14" s="29">
        <v>1E-4</v>
      </c>
      <c r="AB14" s="29">
        <f>0.0063+0.0118+0.0024+0.0178</f>
        <v>3.8300000000000001E-2</v>
      </c>
      <c r="AC14" s="29">
        <f>0.0076+0.0112+0.0084+0.0071+0.0064+0.0028</f>
        <v>4.3500000000000004E-2</v>
      </c>
      <c r="AD14" s="29">
        <v>0</v>
      </c>
      <c r="AE14" s="29">
        <f>0.0015+0.0024+0.0036</f>
        <v>7.4999999999999997E-3</v>
      </c>
      <c r="AF14" s="29">
        <v>2.3E-3</v>
      </c>
      <c r="AG14" s="29">
        <f>0.0049+0.0042+0.0027+0.0038</f>
        <v>1.5600000000000001E-2</v>
      </c>
      <c r="AH14" s="29">
        <v>1E-3</v>
      </c>
      <c r="AI14" s="29">
        <v>0</v>
      </c>
      <c r="AJ14" s="29">
        <v>1.6000000000000001E-3</v>
      </c>
      <c r="AK14" s="29">
        <v>1E-3</v>
      </c>
      <c r="AL14" s="29">
        <v>0</v>
      </c>
      <c r="AM14" s="29">
        <v>0</v>
      </c>
      <c r="AN14" s="29">
        <v>0</v>
      </c>
      <c r="AO14" s="29">
        <f>0.0015+0.0014+0.003+0.001</f>
        <v>6.8999999999999999E-3</v>
      </c>
      <c r="AP14" s="29">
        <v>1E-4</v>
      </c>
      <c r="AQ14" s="29">
        <v>0</v>
      </c>
      <c r="AR14" s="29">
        <f>0.0009+0.0001</f>
        <v>1E-3</v>
      </c>
      <c r="AS14" s="29">
        <v>1.1000000000000001E-3</v>
      </c>
      <c r="AT14" s="29">
        <v>0</v>
      </c>
    </row>
    <row r="15" spans="1:46" x14ac:dyDescent="0.25">
      <c r="A15" s="51" t="s">
        <v>141</v>
      </c>
      <c r="B15" s="29">
        <v>0</v>
      </c>
      <c r="C15" s="29">
        <v>0</v>
      </c>
      <c r="D15" s="29">
        <v>0</v>
      </c>
      <c r="E15" s="29">
        <v>0</v>
      </c>
      <c r="F15" s="29">
        <v>0</v>
      </c>
      <c r="G15" s="29">
        <v>0</v>
      </c>
      <c r="H15" s="29">
        <v>0</v>
      </c>
      <c r="I15" s="29">
        <v>0</v>
      </c>
      <c r="J15" s="29">
        <v>0</v>
      </c>
      <c r="K15" s="29">
        <v>0</v>
      </c>
      <c r="L15" s="29">
        <v>0</v>
      </c>
      <c r="M15" s="29">
        <v>0</v>
      </c>
      <c r="N15" s="29">
        <v>0</v>
      </c>
      <c r="O15" s="29">
        <v>0</v>
      </c>
      <c r="P15" s="29">
        <v>0</v>
      </c>
      <c r="Q15" s="29">
        <v>0</v>
      </c>
      <c r="R15" s="29">
        <v>0</v>
      </c>
      <c r="S15" s="29">
        <v>0</v>
      </c>
      <c r="T15" s="29">
        <v>0</v>
      </c>
      <c r="U15" s="29">
        <v>0</v>
      </c>
      <c r="V15" s="29">
        <v>0</v>
      </c>
      <c r="W15" s="29">
        <v>0</v>
      </c>
      <c r="X15" s="29">
        <v>0</v>
      </c>
      <c r="Y15" s="29">
        <v>0</v>
      </c>
      <c r="Z15" s="29">
        <v>3.8E-3</v>
      </c>
      <c r="AA15" s="29">
        <v>0</v>
      </c>
      <c r="AB15" s="29">
        <v>0</v>
      </c>
      <c r="AC15" s="29">
        <v>0</v>
      </c>
      <c r="AD15" s="29">
        <v>0</v>
      </c>
      <c r="AE15" s="29">
        <v>0</v>
      </c>
      <c r="AF15" s="29">
        <v>0</v>
      </c>
      <c r="AG15" s="29">
        <v>0</v>
      </c>
      <c r="AH15" s="29">
        <v>1E-4</v>
      </c>
      <c r="AI15" s="29">
        <v>0</v>
      </c>
      <c r="AJ15" s="29">
        <v>0</v>
      </c>
      <c r="AK15" s="29">
        <v>0</v>
      </c>
      <c r="AL15" s="29">
        <v>0</v>
      </c>
      <c r="AM15" s="29">
        <v>0</v>
      </c>
      <c r="AN15" s="29">
        <v>0</v>
      </c>
      <c r="AO15" s="29">
        <v>0</v>
      </c>
      <c r="AP15" s="29">
        <v>0</v>
      </c>
      <c r="AQ15" s="29">
        <v>0</v>
      </c>
      <c r="AR15" s="29">
        <v>0</v>
      </c>
      <c r="AS15" s="29">
        <v>0</v>
      </c>
      <c r="AT15" s="29">
        <v>0</v>
      </c>
    </row>
    <row r="16" spans="1:46" x14ac:dyDescent="0.25">
      <c r="A16" s="51" t="s">
        <v>142</v>
      </c>
      <c r="B16" s="29">
        <v>0</v>
      </c>
      <c r="C16" s="29">
        <v>0</v>
      </c>
      <c r="D16" s="29">
        <v>0</v>
      </c>
      <c r="E16" s="29">
        <v>0</v>
      </c>
      <c r="F16" s="29">
        <v>0</v>
      </c>
      <c r="G16" s="29">
        <v>0</v>
      </c>
      <c r="H16" s="29">
        <v>0</v>
      </c>
      <c r="I16" s="29">
        <v>0</v>
      </c>
      <c r="J16" s="29">
        <v>0</v>
      </c>
      <c r="K16" s="29">
        <v>0</v>
      </c>
      <c r="L16" s="29">
        <v>0</v>
      </c>
      <c r="M16" s="29">
        <v>0</v>
      </c>
      <c r="N16" s="29">
        <v>1E-4</v>
      </c>
      <c r="O16" s="29">
        <v>0</v>
      </c>
      <c r="P16" s="29">
        <v>0</v>
      </c>
      <c r="Q16" s="29">
        <v>1E-4</v>
      </c>
      <c r="R16" s="29">
        <v>0</v>
      </c>
      <c r="S16" s="29">
        <v>0</v>
      </c>
      <c r="T16" s="29">
        <v>0</v>
      </c>
      <c r="U16" s="29">
        <v>0</v>
      </c>
      <c r="V16" s="29">
        <v>0</v>
      </c>
      <c r="W16" s="29">
        <v>0</v>
      </c>
      <c r="X16" s="29">
        <v>0</v>
      </c>
      <c r="Y16" s="29">
        <v>0</v>
      </c>
      <c r="Z16" s="29">
        <v>0</v>
      </c>
      <c r="AA16" s="29">
        <v>0</v>
      </c>
      <c r="AB16" s="29">
        <v>1E-4</v>
      </c>
      <c r="AC16" s="29">
        <v>0</v>
      </c>
      <c r="AD16" s="29">
        <v>0</v>
      </c>
      <c r="AE16" s="29">
        <v>0</v>
      </c>
      <c r="AF16" s="29">
        <v>0</v>
      </c>
      <c r="AG16" s="29">
        <v>0</v>
      </c>
      <c r="AH16" s="29">
        <v>0</v>
      </c>
      <c r="AI16" s="29">
        <v>0</v>
      </c>
      <c r="AJ16" s="29">
        <v>0</v>
      </c>
      <c r="AK16" s="29">
        <v>0</v>
      </c>
      <c r="AL16" s="29">
        <v>0</v>
      </c>
      <c r="AM16" s="29">
        <v>0</v>
      </c>
      <c r="AN16" s="29">
        <v>0</v>
      </c>
      <c r="AO16" s="29">
        <v>0</v>
      </c>
      <c r="AP16" s="29">
        <v>0</v>
      </c>
      <c r="AQ16" s="29">
        <v>0</v>
      </c>
      <c r="AR16" s="29">
        <v>0</v>
      </c>
      <c r="AS16" s="29">
        <v>0</v>
      </c>
      <c r="AT16" s="29">
        <v>0</v>
      </c>
    </row>
    <row r="17" spans="1:46" x14ac:dyDescent="0.25">
      <c r="A17" s="51" t="s">
        <v>143</v>
      </c>
      <c r="B17" s="29">
        <v>0</v>
      </c>
      <c r="C17" s="29">
        <v>0</v>
      </c>
      <c r="D17" s="29">
        <f>0.2003+0.2843+1.6096</f>
        <v>2.0941999999999998</v>
      </c>
      <c r="E17" s="29">
        <v>0</v>
      </c>
      <c r="F17" s="29">
        <v>0</v>
      </c>
      <c r="G17" s="29">
        <v>0</v>
      </c>
      <c r="H17" s="29">
        <v>0.3332</v>
      </c>
      <c r="I17" s="29">
        <v>0</v>
      </c>
      <c r="J17" s="29">
        <v>0.48020000000000002</v>
      </c>
      <c r="K17" s="29">
        <v>0.1797</v>
      </c>
      <c r="L17" s="29">
        <v>0.14480000000000001</v>
      </c>
      <c r="M17" s="29">
        <v>0</v>
      </c>
      <c r="N17" s="29">
        <v>0</v>
      </c>
      <c r="O17" s="29">
        <v>0</v>
      </c>
      <c r="P17" s="29">
        <f>0.5019+0.7202</f>
        <v>1.2221</v>
      </c>
      <c r="Q17" s="29">
        <v>0</v>
      </c>
      <c r="R17" s="29">
        <v>0</v>
      </c>
      <c r="S17" s="29">
        <v>0</v>
      </c>
      <c r="T17" s="29">
        <v>0</v>
      </c>
      <c r="U17" s="29">
        <v>0</v>
      </c>
      <c r="V17" s="29">
        <v>0</v>
      </c>
      <c r="W17" s="29">
        <v>0</v>
      </c>
      <c r="X17" s="29">
        <v>0</v>
      </c>
      <c r="Y17" s="29">
        <f>0.3384+0.8393</f>
        <v>1.1777</v>
      </c>
      <c r="Z17" s="29">
        <v>0.20349999999999999</v>
      </c>
      <c r="AA17" s="29">
        <v>0</v>
      </c>
      <c r="AB17" s="29">
        <v>0</v>
      </c>
      <c r="AC17" s="29">
        <v>0.59799999999999998</v>
      </c>
      <c r="AD17" s="29">
        <f>0.5351+3.6747+0.9432</f>
        <v>5.1530000000000005</v>
      </c>
      <c r="AE17" s="29">
        <v>0</v>
      </c>
      <c r="AF17" s="29">
        <v>0.59550000000000003</v>
      </c>
      <c r="AG17" s="29">
        <v>0</v>
      </c>
      <c r="AH17" s="29">
        <v>0</v>
      </c>
      <c r="AI17" s="29">
        <v>0</v>
      </c>
      <c r="AJ17" s="29">
        <v>4.4000000000000003E-3</v>
      </c>
      <c r="AK17" s="29">
        <v>0</v>
      </c>
      <c r="AL17" s="29">
        <f>0.7195+0.6904</f>
        <v>1.4098999999999999</v>
      </c>
      <c r="AM17" s="29">
        <v>0</v>
      </c>
      <c r="AN17" s="29">
        <v>0</v>
      </c>
      <c r="AO17" s="29">
        <v>0.30959999999999999</v>
      </c>
      <c r="AP17" s="29">
        <v>0</v>
      </c>
      <c r="AQ17" s="29">
        <v>0</v>
      </c>
      <c r="AR17" s="29">
        <v>0.106</v>
      </c>
      <c r="AS17" s="29">
        <f>1.2884+1.5465</f>
        <v>2.8349000000000002</v>
      </c>
      <c r="AT17" s="29">
        <v>0</v>
      </c>
    </row>
    <row r="18" spans="1:46" x14ac:dyDescent="0.25">
      <c r="A18" s="51" t="s">
        <v>144</v>
      </c>
      <c r="B18" s="29">
        <v>0</v>
      </c>
      <c r="C18" s="29">
        <v>0</v>
      </c>
      <c r="D18" s="29">
        <v>0</v>
      </c>
      <c r="E18" s="29">
        <v>2.3999999999999998E-3</v>
      </c>
      <c r="F18" s="29">
        <v>0</v>
      </c>
      <c r="G18" s="29">
        <v>0</v>
      </c>
      <c r="H18" s="29">
        <v>0</v>
      </c>
      <c r="I18" s="29">
        <v>0</v>
      </c>
      <c r="J18" s="29">
        <v>0</v>
      </c>
      <c r="K18" s="29">
        <v>1.9E-3</v>
      </c>
      <c r="L18" s="29">
        <v>1.6999999999999999E-3</v>
      </c>
      <c r="M18" s="29">
        <v>0</v>
      </c>
      <c r="N18" s="29">
        <v>1E-4</v>
      </c>
      <c r="O18" s="29">
        <v>0</v>
      </c>
      <c r="P18" s="29">
        <v>0</v>
      </c>
      <c r="Q18" s="29">
        <v>0</v>
      </c>
      <c r="R18" s="29">
        <v>0</v>
      </c>
      <c r="S18" s="29">
        <v>0</v>
      </c>
      <c r="T18" s="29">
        <v>1E-4</v>
      </c>
      <c r="U18" s="29">
        <v>0</v>
      </c>
      <c r="V18" s="29">
        <v>0</v>
      </c>
      <c r="W18" s="29">
        <f>0.0041+0.0004</f>
        <v>4.5000000000000005E-3</v>
      </c>
      <c r="X18" s="29">
        <v>6.9999999999999999E-4</v>
      </c>
      <c r="Y18" s="29">
        <v>0</v>
      </c>
      <c r="Z18" s="29">
        <v>6.9999999999999999E-4</v>
      </c>
      <c r="AA18" s="29">
        <v>1.4E-3</v>
      </c>
      <c r="AB18" s="29">
        <v>7.1000000000000004E-3</v>
      </c>
      <c r="AC18" s="29">
        <v>0</v>
      </c>
      <c r="AD18" s="29">
        <v>0</v>
      </c>
      <c r="AE18" s="29">
        <v>5.5999999999999999E-3</v>
      </c>
      <c r="AF18" s="29">
        <v>0</v>
      </c>
      <c r="AG18" s="29">
        <f>0.0003</f>
        <v>2.9999999999999997E-4</v>
      </c>
      <c r="AH18" s="29">
        <v>4.0000000000000002E-4</v>
      </c>
      <c r="AI18" s="29">
        <v>0</v>
      </c>
      <c r="AJ18" s="29">
        <f>0.0014+0.0012</f>
        <v>2.5999999999999999E-3</v>
      </c>
      <c r="AK18" s="29">
        <v>8.0000000000000004E-4</v>
      </c>
      <c r="AL18" s="29">
        <v>0</v>
      </c>
      <c r="AM18" s="29">
        <v>1.4E-3</v>
      </c>
      <c r="AN18" s="29">
        <v>0</v>
      </c>
      <c r="AO18" s="29">
        <v>1E-4</v>
      </c>
      <c r="AP18" s="29">
        <v>0</v>
      </c>
      <c r="AQ18" s="29">
        <v>0</v>
      </c>
      <c r="AR18" s="29">
        <v>1E-4</v>
      </c>
      <c r="AS18" s="29">
        <v>0</v>
      </c>
      <c r="AT18" s="29">
        <v>2.5000000000000001E-3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F5C9E-35F3-423C-8D28-4A0CBEAE3A63}">
  <dimension ref="A1:GS33"/>
  <sheetViews>
    <sheetView workbookViewId="0">
      <selection activeCell="J14" sqref="J14"/>
    </sheetView>
  </sheetViews>
  <sheetFormatPr defaultColWidth="18.140625" defaultRowHeight="15" x14ac:dyDescent="0.25"/>
  <cols>
    <col min="1" max="1" width="12" bestFit="1" customWidth="1"/>
    <col min="2" max="2" width="11.140625" bestFit="1" customWidth="1"/>
    <col min="3" max="4" width="11.85546875" bestFit="1" customWidth="1"/>
    <col min="5" max="5" width="11" bestFit="1" customWidth="1"/>
    <col min="6" max="6" width="11.7109375" bestFit="1" customWidth="1"/>
    <col min="7" max="7" width="11" bestFit="1" customWidth="1"/>
    <col min="8" max="8" width="11.7109375" bestFit="1" customWidth="1"/>
    <col min="9" max="9" width="11.85546875" bestFit="1" customWidth="1"/>
    <col min="10" max="10" width="18.7109375" bestFit="1" customWidth="1"/>
    <col min="11" max="11" width="11.85546875" bestFit="1" customWidth="1"/>
    <col min="12" max="12" width="11.140625" bestFit="1" customWidth="1"/>
    <col min="13" max="13" width="11.42578125" bestFit="1" customWidth="1"/>
    <col min="14" max="14" width="11.85546875" bestFit="1" customWidth="1"/>
    <col min="15" max="15" width="9.85546875" bestFit="1" customWidth="1"/>
    <col min="16" max="16" width="11" bestFit="1" customWidth="1"/>
    <col min="17" max="17" width="11.7109375" bestFit="1" customWidth="1"/>
    <col min="18" max="18" width="9.7109375" bestFit="1" customWidth="1"/>
    <col min="19" max="19" width="11" bestFit="1" customWidth="1"/>
    <col min="20" max="20" width="11.7109375" bestFit="1" customWidth="1"/>
    <col min="21" max="21" width="11.85546875" bestFit="1" customWidth="1"/>
    <col min="22" max="22" width="4.85546875" bestFit="1" customWidth="1"/>
    <col min="23" max="23" width="18.7109375" bestFit="1" customWidth="1"/>
    <col min="24" max="24" width="16.7109375" bestFit="1" customWidth="1"/>
    <col min="25" max="25" width="11.140625" bestFit="1" customWidth="1"/>
    <col min="26" max="26" width="11.85546875" bestFit="1" customWidth="1"/>
    <col min="27" max="27" width="9.7109375" bestFit="1" customWidth="1"/>
    <col min="28" max="28" width="11.85546875" bestFit="1" customWidth="1"/>
    <col min="29" max="29" width="11.7109375" bestFit="1" customWidth="1"/>
    <col min="30" max="30" width="11" bestFit="1" customWidth="1"/>
    <col min="31" max="31" width="11.42578125" bestFit="1" customWidth="1"/>
    <col min="32" max="32" width="11" bestFit="1" customWidth="1"/>
    <col min="33" max="33" width="11.85546875" bestFit="1" customWidth="1"/>
    <col min="34" max="35" width="18.7109375" bestFit="1" customWidth="1"/>
    <col min="36" max="36" width="11.140625" bestFit="1" customWidth="1"/>
    <col min="37" max="37" width="11.85546875" bestFit="1" customWidth="1"/>
    <col min="38" max="38" width="11" bestFit="1" customWidth="1"/>
    <col min="39" max="39" width="9.85546875" bestFit="1" customWidth="1"/>
    <col min="40" max="40" width="11.85546875" bestFit="1" customWidth="1"/>
    <col min="41" max="41" width="11.42578125" bestFit="1" customWidth="1"/>
    <col min="42" max="42" width="18.7109375" bestFit="1" customWidth="1"/>
    <col min="43" max="43" width="16.7109375" bestFit="1" customWidth="1"/>
    <col min="44" max="44" width="11.140625" bestFit="1" customWidth="1"/>
    <col min="45" max="45" width="11.85546875" bestFit="1" customWidth="1"/>
    <col min="46" max="46" width="11" bestFit="1" customWidth="1"/>
    <col min="47" max="47" width="11.85546875" bestFit="1" customWidth="1"/>
    <col min="48" max="48" width="11.7109375" bestFit="1" customWidth="1"/>
    <col min="49" max="49" width="9.85546875" bestFit="1" customWidth="1"/>
    <col min="50" max="50" width="11.85546875" bestFit="1" customWidth="1"/>
    <col min="51" max="51" width="11.140625" bestFit="1" customWidth="1"/>
    <col min="52" max="53" width="11.85546875" bestFit="1" customWidth="1"/>
    <col min="54" max="54" width="11" bestFit="1" customWidth="1"/>
    <col min="55" max="56" width="11.7109375" bestFit="1" customWidth="1"/>
    <col min="57" max="57" width="9.85546875" bestFit="1" customWidth="1"/>
    <col min="58" max="58" width="11.42578125" bestFit="1" customWidth="1"/>
    <col min="59" max="59" width="10.28515625" bestFit="1" customWidth="1"/>
    <col min="60" max="60" width="9.7109375" bestFit="1" customWidth="1"/>
    <col min="61" max="61" width="11" bestFit="1" customWidth="1"/>
    <col min="62" max="62" width="11.7109375" bestFit="1" customWidth="1"/>
    <col min="63" max="63" width="11.85546875" bestFit="1" customWidth="1"/>
    <col min="64" max="64" width="11" bestFit="1" customWidth="1"/>
    <col min="65" max="65" width="16.7109375" bestFit="1" customWidth="1"/>
    <col min="66" max="66" width="18.7109375" bestFit="1" customWidth="1"/>
    <col min="67" max="67" width="11" bestFit="1" customWidth="1"/>
    <col min="68" max="68" width="11.7109375" bestFit="1" customWidth="1"/>
    <col min="69" max="69" width="11.42578125" bestFit="1" customWidth="1"/>
    <col min="70" max="70" width="10.28515625" bestFit="1" customWidth="1"/>
    <col min="71" max="71" width="11.140625" bestFit="1" customWidth="1"/>
    <col min="72" max="72" width="11.85546875" bestFit="1" customWidth="1"/>
    <col min="73" max="73" width="11" bestFit="1" customWidth="1"/>
    <col min="74" max="74" width="11.85546875" bestFit="1" customWidth="1"/>
    <col min="75" max="75" width="11" bestFit="1" customWidth="1"/>
    <col min="76" max="76" width="11.85546875" bestFit="1" customWidth="1"/>
    <col min="77" max="77" width="11.140625" bestFit="1" customWidth="1"/>
    <col min="78" max="78" width="11.85546875" bestFit="1" customWidth="1"/>
    <col min="79" max="79" width="11" bestFit="1" customWidth="1"/>
    <col min="80" max="80" width="11.42578125" bestFit="1" customWidth="1"/>
    <col min="81" max="81" width="9.85546875" bestFit="1" customWidth="1"/>
    <col min="82" max="82" width="11.7109375" bestFit="1" customWidth="1"/>
    <col min="83" max="83" width="11" bestFit="1" customWidth="1"/>
    <col min="84" max="84" width="11.85546875" bestFit="1" customWidth="1"/>
    <col min="85" max="85" width="11.7109375" bestFit="1" customWidth="1"/>
    <col min="86" max="86" width="11.85546875" bestFit="1" customWidth="1"/>
    <col min="87" max="87" width="11.140625" bestFit="1" customWidth="1"/>
    <col min="88" max="88" width="11" bestFit="1" customWidth="1"/>
    <col min="89" max="89" width="11.85546875" bestFit="1" customWidth="1"/>
    <col min="90" max="90" width="11.140625" bestFit="1" customWidth="1"/>
    <col min="91" max="91" width="11.85546875" bestFit="1" customWidth="1"/>
    <col min="92" max="92" width="11" bestFit="1" customWidth="1"/>
    <col min="93" max="93" width="9.85546875" bestFit="1" customWidth="1"/>
    <col min="94" max="95" width="11.7109375" bestFit="1" customWidth="1"/>
    <col min="96" max="96" width="11.42578125" bestFit="1" customWidth="1"/>
    <col min="97" max="97" width="9.7109375" bestFit="1" customWidth="1"/>
    <col min="98" max="98" width="11" bestFit="1" customWidth="1"/>
    <col min="99" max="99" width="11.7109375" bestFit="1" customWidth="1"/>
    <col min="100" max="100" width="9.85546875" bestFit="1" customWidth="1"/>
    <col min="101" max="101" width="16.7109375" bestFit="1" customWidth="1"/>
    <col min="102" max="102" width="18.7109375" bestFit="1" customWidth="1"/>
    <col min="103" max="103" width="11.85546875" bestFit="1" customWidth="1"/>
    <col min="104" max="104" width="18.7109375" bestFit="1" customWidth="1"/>
    <col min="105" max="105" width="11.140625" bestFit="1" customWidth="1"/>
    <col min="106" max="106" width="13.7109375" bestFit="1" customWidth="1"/>
    <col min="107" max="107" width="11" bestFit="1" customWidth="1"/>
    <col min="108" max="108" width="9.85546875" bestFit="1" customWidth="1"/>
    <col min="109" max="109" width="11.42578125" bestFit="1" customWidth="1"/>
    <col min="110" max="110" width="11.7109375" bestFit="1" customWidth="1"/>
    <col min="111" max="111" width="11.85546875" bestFit="1" customWidth="1"/>
    <col min="112" max="112" width="9.7109375" bestFit="1" customWidth="1"/>
    <col min="113" max="113" width="11.140625" bestFit="1" customWidth="1"/>
    <col min="114" max="115" width="11.85546875" bestFit="1" customWidth="1"/>
    <col min="116" max="116" width="11" bestFit="1" customWidth="1"/>
    <col min="117" max="117" width="9.85546875" bestFit="1" customWidth="1"/>
    <col min="118" max="118" width="11.7109375" bestFit="1" customWidth="1"/>
    <col min="119" max="119" width="11.85546875" bestFit="1" customWidth="1"/>
    <col min="120" max="120" width="11.42578125" bestFit="1" customWidth="1"/>
    <col min="121" max="121" width="9.85546875" bestFit="1" customWidth="1"/>
    <col min="122" max="122" width="11" bestFit="1" customWidth="1"/>
    <col min="123" max="123" width="11.7109375" bestFit="1" customWidth="1"/>
    <col min="124" max="124" width="10.28515625" bestFit="1" customWidth="1"/>
    <col min="125" max="125" width="11.7109375" bestFit="1" customWidth="1"/>
    <col min="126" max="126" width="18.7109375" bestFit="1" customWidth="1"/>
    <col min="127" max="127" width="11.85546875" bestFit="1" customWidth="1"/>
    <col min="128" max="129" width="11.7109375" bestFit="1" customWidth="1"/>
    <col min="130" max="130" width="11" bestFit="1" customWidth="1"/>
    <col min="131" max="131" width="18.7109375" bestFit="1" customWidth="1"/>
    <col min="132" max="132" width="16.7109375" bestFit="1" customWidth="1"/>
    <col min="133" max="133" width="11.85546875" bestFit="1" customWidth="1"/>
    <col min="134" max="134" width="11.140625" bestFit="1" customWidth="1"/>
    <col min="135" max="135" width="9.85546875" bestFit="1" customWidth="1"/>
    <col min="136" max="136" width="11" bestFit="1" customWidth="1"/>
    <col min="137" max="138" width="11.7109375" bestFit="1" customWidth="1"/>
    <col min="139" max="139" width="11.85546875" bestFit="1" customWidth="1"/>
    <col min="140" max="140" width="18.7109375" bestFit="1" customWidth="1"/>
    <col min="141" max="141" width="11.7109375" bestFit="1" customWidth="1"/>
    <col min="142" max="142" width="11.140625" bestFit="1" customWidth="1"/>
    <col min="143" max="144" width="11.85546875" bestFit="1" customWidth="1"/>
    <col min="145" max="145" width="11.7109375" bestFit="1" customWidth="1"/>
    <col min="146" max="146" width="11" bestFit="1" customWidth="1"/>
    <col min="147" max="147" width="9.85546875" bestFit="1" customWidth="1"/>
    <col min="148" max="148" width="11.7109375" bestFit="1" customWidth="1"/>
    <col min="149" max="149" width="11" bestFit="1" customWidth="1"/>
    <col min="150" max="150" width="11.7109375" bestFit="1" customWidth="1"/>
    <col min="151" max="151" width="9.85546875" bestFit="1" customWidth="1"/>
    <col min="152" max="152" width="13.7109375" bestFit="1" customWidth="1"/>
    <col min="153" max="153" width="11" bestFit="1" customWidth="1"/>
    <col min="154" max="154" width="11.7109375" bestFit="1" customWidth="1"/>
    <col min="155" max="155" width="18.7109375" bestFit="1" customWidth="1"/>
    <col min="156" max="156" width="9.85546875" bestFit="1" customWidth="1"/>
    <col min="157" max="157" width="11.7109375" bestFit="1" customWidth="1"/>
    <col min="158" max="158" width="11.140625" bestFit="1" customWidth="1"/>
    <col min="159" max="159" width="11.85546875" bestFit="1" customWidth="1"/>
    <col min="160" max="161" width="11.7109375" bestFit="1" customWidth="1"/>
    <col min="162" max="162" width="9.85546875" bestFit="1" customWidth="1"/>
    <col min="163" max="163" width="11.85546875" bestFit="1" customWidth="1"/>
    <col min="164" max="164" width="18.7109375" bestFit="1" customWidth="1"/>
    <col min="165" max="165" width="11.85546875" bestFit="1" customWidth="1"/>
    <col min="166" max="166" width="9.85546875" bestFit="1" customWidth="1"/>
    <col min="167" max="167" width="11" bestFit="1" customWidth="1"/>
    <col min="168" max="168" width="9.7109375" bestFit="1" customWidth="1"/>
    <col min="169" max="169" width="11.85546875" bestFit="1" customWidth="1"/>
    <col min="170" max="170" width="11.42578125" bestFit="1" customWidth="1"/>
    <col min="171" max="171" width="11.85546875" bestFit="1" customWidth="1"/>
    <col min="172" max="172" width="16.140625" bestFit="1" customWidth="1"/>
    <col min="173" max="173" width="18.7109375" bestFit="1" customWidth="1"/>
    <col min="174" max="174" width="11.85546875" bestFit="1" customWidth="1"/>
    <col min="175" max="175" width="16.42578125" bestFit="1" customWidth="1"/>
    <col min="176" max="178" width="11.7109375" bestFit="1" customWidth="1"/>
    <col min="179" max="179" width="9.85546875" bestFit="1" customWidth="1"/>
    <col min="180" max="180" width="11.85546875" bestFit="1" customWidth="1"/>
    <col min="181" max="181" width="11.7109375" bestFit="1" customWidth="1"/>
    <col min="182" max="182" width="11" bestFit="1" customWidth="1"/>
    <col min="183" max="183" width="16.42578125" bestFit="1" customWidth="1"/>
    <col min="184" max="185" width="11.85546875" bestFit="1" customWidth="1"/>
    <col min="186" max="186" width="11" bestFit="1" customWidth="1"/>
    <col min="187" max="187" width="18.7109375" bestFit="1" customWidth="1"/>
    <col min="188" max="188" width="11.85546875" bestFit="1" customWidth="1"/>
    <col min="189" max="189" width="11.7109375" bestFit="1" customWidth="1"/>
    <col min="190" max="190" width="9.85546875" bestFit="1" customWidth="1"/>
    <col min="191" max="191" width="11.85546875" bestFit="1" customWidth="1"/>
    <col min="192" max="192" width="18.7109375" bestFit="1" customWidth="1"/>
    <col min="193" max="193" width="11.7109375" bestFit="1" customWidth="1"/>
    <col min="194" max="194" width="11.85546875" bestFit="1" customWidth="1"/>
    <col min="195" max="195" width="11" bestFit="1" customWidth="1"/>
    <col min="196" max="196" width="9.85546875" bestFit="1" customWidth="1"/>
    <col min="197" max="197" width="11.42578125" bestFit="1" customWidth="1"/>
    <col min="198" max="198" width="16.42578125" bestFit="1" customWidth="1"/>
    <col min="199" max="199" width="11.42578125" bestFit="1" customWidth="1"/>
    <col min="200" max="201" width="11.85546875" bestFit="1" customWidth="1"/>
  </cols>
  <sheetData>
    <row r="1" spans="1:201" s="67" customFormat="1" x14ac:dyDescent="0.25">
      <c r="A1" s="52"/>
      <c r="B1" s="93" t="s">
        <v>33</v>
      </c>
      <c r="C1" s="94"/>
      <c r="D1" s="94"/>
      <c r="E1" s="94"/>
      <c r="F1" s="95"/>
      <c r="G1" s="93" t="s">
        <v>34</v>
      </c>
      <c r="H1" s="94"/>
      <c r="I1" s="95"/>
      <c r="J1" s="44" t="s">
        <v>145</v>
      </c>
      <c r="K1" s="90" t="s">
        <v>36</v>
      </c>
      <c r="L1" s="91"/>
      <c r="M1" s="91"/>
      <c r="N1" s="91"/>
      <c r="O1" s="91"/>
      <c r="P1" s="91"/>
      <c r="Q1" s="91"/>
      <c r="R1" s="92"/>
      <c r="S1" s="90" t="s">
        <v>37</v>
      </c>
      <c r="T1" s="91"/>
      <c r="U1" s="92"/>
      <c r="V1" s="44" t="s">
        <v>146</v>
      </c>
      <c r="W1" s="90" t="s">
        <v>39</v>
      </c>
      <c r="X1" s="91"/>
      <c r="Y1" s="91"/>
      <c r="Z1" s="91"/>
      <c r="AA1" s="91"/>
      <c r="AB1" s="91"/>
      <c r="AC1" s="91"/>
      <c r="AD1" s="91"/>
      <c r="AE1" s="92"/>
      <c r="AF1" s="90" t="s">
        <v>40</v>
      </c>
      <c r="AG1" s="92"/>
      <c r="AH1" s="44" t="s">
        <v>41</v>
      </c>
      <c r="AI1" s="90" t="s">
        <v>42</v>
      </c>
      <c r="AJ1" s="91"/>
      <c r="AK1" s="91"/>
      <c r="AL1" s="91"/>
      <c r="AM1" s="91"/>
      <c r="AN1" s="91"/>
      <c r="AO1" s="92"/>
      <c r="AP1" s="90" t="s">
        <v>45</v>
      </c>
      <c r="AQ1" s="91"/>
      <c r="AR1" s="91"/>
      <c r="AS1" s="91"/>
      <c r="AT1" s="91"/>
      <c r="AU1" s="91"/>
      <c r="AV1" s="91"/>
      <c r="AW1" s="92"/>
      <c r="AX1" s="44" t="s">
        <v>46</v>
      </c>
      <c r="AY1" s="90" t="s">
        <v>48</v>
      </c>
      <c r="AZ1" s="91"/>
      <c r="BA1" s="91"/>
      <c r="BB1" s="91"/>
      <c r="BC1" s="91"/>
      <c r="BD1" s="91"/>
      <c r="BE1" s="91"/>
      <c r="BF1" s="91"/>
      <c r="BG1" s="91"/>
      <c r="BH1" s="92"/>
      <c r="BI1" s="90" t="s">
        <v>49</v>
      </c>
      <c r="BJ1" s="91"/>
      <c r="BK1" s="92"/>
      <c r="BL1" s="90" t="s">
        <v>50</v>
      </c>
      <c r="BM1" s="91"/>
      <c r="BN1" s="92"/>
      <c r="BO1" s="90" t="s">
        <v>51</v>
      </c>
      <c r="BP1" s="91"/>
      <c r="BQ1" s="91"/>
      <c r="BR1" s="91"/>
      <c r="BS1" s="91"/>
      <c r="BT1" s="92"/>
      <c r="BU1" s="90" t="s">
        <v>52</v>
      </c>
      <c r="BV1" s="92"/>
      <c r="BW1" s="44" t="s">
        <v>53</v>
      </c>
      <c r="BX1" s="90" t="s">
        <v>54</v>
      </c>
      <c r="BY1" s="91"/>
      <c r="BZ1" s="91"/>
      <c r="CA1" s="91"/>
      <c r="CB1" s="91"/>
      <c r="CC1" s="91"/>
      <c r="CD1" s="92"/>
      <c r="CE1" s="90" t="s">
        <v>55</v>
      </c>
      <c r="CF1" s="91"/>
      <c r="CG1" s="91"/>
      <c r="CH1" s="91"/>
      <c r="CI1" s="92"/>
      <c r="CJ1" s="44" t="s">
        <v>56</v>
      </c>
      <c r="CK1" s="90" t="s">
        <v>57</v>
      </c>
      <c r="CL1" s="91"/>
      <c r="CM1" s="91"/>
      <c r="CN1" s="91"/>
      <c r="CO1" s="91"/>
      <c r="CP1" s="91"/>
      <c r="CQ1" s="91"/>
      <c r="CR1" s="91"/>
      <c r="CS1" s="92"/>
      <c r="CT1" s="90" t="s">
        <v>58</v>
      </c>
      <c r="CU1" s="91"/>
      <c r="CV1" s="92"/>
      <c r="CW1" s="90" t="s">
        <v>59</v>
      </c>
      <c r="CX1" s="92"/>
      <c r="CY1" s="90" t="s">
        <v>60</v>
      </c>
      <c r="CZ1" s="91"/>
      <c r="DA1" s="91"/>
      <c r="DB1" s="91"/>
      <c r="DC1" s="91"/>
      <c r="DD1" s="91"/>
      <c r="DE1" s="91"/>
      <c r="DF1" s="91"/>
      <c r="DG1" s="91"/>
      <c r="DH1" s="92"/>
      <c r="DI1" s="90" t="s">
        <v>63</v>
      </c>
      <c r="DJ1" s="91"/>
      <c r="DK1" s="91"/>
      <c r="DL1" s="91"/>
      <c r="DM1" s="91"/>
      <c r="DN1" s="92"/>
      <c r="DO1" s="90" t="s">
        <v>66</v>
      </c>
      <c r="DP1" s="91"/>
      <c r="DQ1" s="91"/>
      <c r="DR1" s="91"/>
      <c r="DS1" s="91"/>
      <c r="DT1" s="91"/>
      <c r="DU1" s="92"/>
      <c r="DV1" s="90" t="s">
        <v>67</v>
      </c>
      <c r="DW1" s="91"/>
      <c r="DX1" s="91"/>
      <c r="DY1" s="92"/>
      <c r="DZ1" s="90" t="s">
        <v>68</v>
      </c>
      <c r="EA1" s="91"/>
      <c r="EB1" s="92"/>
      <c r="EC1" s="90" t="s">
        <v>69</v>
      </c>
      <c r="ED1" s="91"/>
      <c r="EE1" s="91"/>
      <c r="EF1" s="91"/>
      <c r="EG1" s="91"/>
      <c r="EH1" s="91"/>
      <c r="EI1" s="92"/>
      <c r="EJ1" s="90" t="s">
        <v>70</v>
      </c>
      <c r="EK1" s="92"/>
      <c r="EL1" s="90" t="s">
        <v>72</v>
      </c>
      <c r="EM1" s="91"/>
      <c r="EN1" s="91"/>
      <c r="EO1" s="91"/>
      <c r="EP1" s="91"/>
      <c r="EQ1" s="91"/>
      <c r="ER1" s="92"/>
      <c r="ES1" s="90" t="s">
        <v>73</v>
      </c>
      <c r="ET1" s="91"/>
      <c r="EU1" s="91"/>
      <c r="EV1" s="92"/>
      <c r="EW1" s="44" t="s">
        <v>74</v>
      </c>
      <c r="EX1" s="90" t="s">
        <v>75</v>
      </c>
      <c r="EY1" s="91"/>
      <c r="EZ1" s="91"/>
      <c r="FA1" s="91"/>
      <c r="FB1" s="91"/>
      <c r="FC1" s="91"/>
      <c r="FD1" s="92"/>
      <c r="FE1" s="90" t="s">
        <v>76</v>
      </c>
      <c r="FF1" s="91"/>
      <c r="FG1" s="92"/>
      <c r="FH1" s="44" t="s">
        <v>77</v>
      </c>
      <c r="FI1" s="90" t="s">
        <v>78</v>
      </c>
      <c r="FJ1" s="91"/>
      <c r="FK1" s="91"/>
      <c r="FL1" s="91"/>
      <c r="FM1" s="91"/>
      <c r="FN1" s="92"/>
      <c r="FO1" s="44" t="s">
        <v>79</v>
      </c>
      <c r="FP1" s="90" t="s">
        <v>81</v>
      </c>
      <c r="FQ1" s="91"/>
      <c r="FR1" s="91"/>
      <c r="FS1" s="91"/>
      <c r="FT1" s="91"/>
      <c r="FU1" s="91"/>
      <c r="FV1" s="91"/>
      <c r="FW1" s="92"/>
      <c r="FX1" s="90" t="s">
        <v>82</v>
      </c>
      <c r="FY1" s="92"/>
      <c r="FZ1" s="90" t="s">
        <v>83</v>
      </c>
      <c r="GA1" s="91"/>
      <c r="GB1" s="91"/>
      <c r="GC1" s="92"/>
      <c r="GD1" s="90" t="s">
        <v>86</v>
      </c>
      <c r="GE1" s="91"/>
      <c r="GF1" s="91"/>
      <c r="GG1" s="91"/>
      <c r="GH1" s="91"/>
      <c r="GI1" s="92"/>
      <c r="GJ1" s="90" t="s">
        <v>87</v>
      </c>
      <c r="GK1" s="91"/>
      <c r="GL1" s="92"/>
      <c r="GM1" s="90" t="s">
        <v>89</v>
      </c>
      <c r="GN1" s="91"/>
      <c r="GO1" s="91"/>
      <c r="GP1" s="91"/>
      <c r="GQ1" s="91"/>
      <c r="GR1" s="91"/>
      <c r="GS1" s="92"/>
    </row>
    <row r="2" spans="1:201" s="68" customFormat="1" x14ac:dyDescent="0.25">
      <c r="A2" s="53" t="s">
        <v>184</v>
      </c>
      <c r="B2" s="48" t="s">
        <v>186</v>
      </c>
      <c r="C2" s="48" t="s">
        <v>135</v>
      </c>
      <c r="D2" s="48" t="s">
        <v>132</v>
      </c>
      <c r="E2" s="48" t="s">
        <v>139</v>
      </c>
      <c r="F2" s="48" t="s">
        <v>140</v>
      </c>
      <c r="G2" s="48" t="s">
        <v>139</v>
      </c>
      <c r="H2" s="48" t="s">
        <v>140</v>
      </c>
      <c r="I2" s="48" t="s">
        <v>135</v>
      </c>
      <c r="J2" s="48" t="s">
        <v>143</v>
      </c>
      <c r="K2" s="48" t="s">
        <v>135</v>
      </c>
      <c r="L2" s="48" t="s">
        <v>186</v>
      </c>
      <c r="M2" s="48" t="s">
        <v>137</v>
      </c>
      <c r="N2" s="48" t="s">
        <v>132</v>
      </c>
      <c r="O2" s="48" t="s">
        <v>144</v>
      </c>
      <c r="P2" s="48" t="s">
        <v>139</v>
      </c>
      <c r="Q2" s="48" t="s">
        <v>140</v>
      </c>
      <c r="R2" s="48" t="s">
        <v>129</v>
      </c>
      <c r="S2" s="48" t="s">
        <v>139</v>
      </c>
      <c r="T2" s="48" t="s">
        <v>140</v>
      </c>
      <c r="U2" s="48" t="s">
        <v>135</v>
      </c>
      <c r="V2" s="48" t="s">
        <v>189</v>
      </c>
      <c r="W2" s="48" t="s">
        <v>143</v>
      </c>
      <c r="X2" s="48" t="s">
        <v>136</v>
      </c>
      <c r="Y2" s="48" t="s">
        <v>186</v>
      </c>
      <c r="Z2" s="48" t="s">
        <v>135</v>
      </c>
      <c r="AA2" s="48" t="s">
        <v>129</v>
      </c>
      <c r="AB2" s="48" t="s">
        <v>132</v>
      </c>
      <c r="AC2" s="48" t="s">
        <v>140</v>
      </c>
      <c r="AD2" s="48" t="s">
        <v>139</v>
      </c>
      <c r="AE2" s="48" t="s">
        <v>137</v>
      </c>
      <c r="AF2" s="48" t="s">
        <v>139</v>
      </c>
      <c r="AG2" s="48" t="s">
        <v>135</v>
      </c>
      <c r="AH2" s="48" t="s">
        <v>143</v>
      </c>
      <c r="AI2" s="48" t="s">
        <v>143</v>
      </c>
      <c r="AJ2" s="48" t="s">
        <v>186</v>
      </c>
      <c r="AK2" s="48" t="s">
        <v>135</v>
      </c>
      <c r="AL2" s="48" t="s">
        <v>139</v>
      </c>
      <c r="AM2" s="48" t="s">
        <v>144</v>
      </c>
      <c r="AN2" s="48" t="s">
        <v>132</v>
      </c>
      <c r="AO2" s="48" t="s">
        <v>137</v>
      </c>
      <c r="AP2" s="48" t="s">
        <v>143</v>
      </c>
      <c r="AQ2" s="48" t="s">
        <v>136</v>
      </c>
      <c r="AR2" s="48" t="s">
        <v>186</v>
      </c>
      <c r="AS2" s="48" t="s">
        <v>135</v>
      </c>
      <c r="AT2" s="48" t="s">
        <v>139</v>
      </c>
      <c r="AU2" s="48" t="s">
        <v>132</v>
      </c>
      <c r="AV2" s="48" t="s">
        <v>140</v>
      </c>
      <c r="AW2" s="48" t="s">
        <v>144</v>
      </c>
      <c r="AX2" s="48" t="s">
        <v>135</v>
      </c>
      <c r="AY2" s="48" t="s">
        <v>186</v>
      </c>
      <c r="AZ2" s="48" t="s">
        <v>135</v>
      </c>
      <c r="BA2" s="48" t="s">
        <v>132</v>
      </c>
      <c r="BB2" s="48" t="s">
        <v>139</v>
      </c>
      <c r="BC2" s="48" t="s">
        <v>140</v>
      </c>
      <c r="BD2" s="48" t="s">
        <v>131</v>
      </c>
      <c r="BE2" s="48" t="s">
        <v>144</v>
      </c>
      <c r="BF2" s="48" t="s">
        <v>137</v>
      </c>
      <c r="BG2" s="48" t="s">
        <v>142</v>
      </c>
      <c r="BH2" s="48" t="s">
        <v>129</v>
      </c>
      <c r="BI2" s="48" t="s">
        <v>139</v>
      </c>
      <c r="BJ2" s="48" t="s">
        <v>140</v>
      </c>
      <c r="BK2" s="48" t="s">
        <v>135</v>
      </c>
      <c r="BL2" s="48" t="s">
        <v>139</v>
      </c>
      <c r="BM2" s="48" t="s">
        <v>136</v>
      </c>
      <c r="BN2" s="48" t="s">
        <v>143</v>
      </c>
      <c r="BO2" s="48" t="s">
        <v>139</v>
      </c>
      <c r="BP2" s="48" t="s">
        <v>140</v>
      </c>
      <c r="BQ2" s="48" t="s">
        <v>137</v>
      </c>
      <c r="BR2" s="48" t="s">
        <v>142</v>
      </c>
      <c r="BS2" s="48" t="s">
        <v>186</v>
      </c>
      <c r="BT2" s="48" t="s">
        <v>135</v>
      </c>
      <c r="BU2" s="48" t="s">
        <v>139</v>
      </c>
      <c r="BV2" s="48" t="s">
        <v>135</v>
      </c>
      <c r="BW2" s="48" t="s">
        <v>139</v>
      </c>
      <c r="BX2" s="48" t="s">
        <v>132</v>
      </c>
      <c r="BY2" s="48" t="s">
        <v>186</v>
      </c>
      <c r="BZ2" s="48" t="s">
        <v>135</v>
      </c>
      <c r="CA2" s="48" t="s">
        <v>139</v>
      </c>
      <c r="CB2" s="48" t="s">
        <v>137</v>
      </c>
      <c r="CC2" s="48" t="s">
        <v>144</v>
      </c>
      <c r="CD2" s="48" t="s">
        <v>140</v>
      </c>
      <c r="CE2" s="48" t="s">
        <v>139</v>
      </c>
      <c r="CF2" s="48" t="s">
        <v>135</v>
      </c>
      <c r="CG2" s="48" t="s">
        <v>140</v>
      </c>
      <c r="CH2" s="48" t="s">
        <v>132</v>
      </c>
      <c r="CI2" s="48" t="s">
        <v>186</v>
      </c>
      <c r="CJ2" s="48" t="s">
        <v>139</v>
      </c>
      <c r="CK2" s="48" t="s">
        <v>135</v>
      </c>
      <c r="CL2" s="48" t="s">
        <v>186</v>
      </c>
      <c r="CM2" s="48" t="s">
        <v>132</v>
      </c>
      <c r="CN2" s="48" t="s">
        <v>139</v>
      </c>
      <c r="CO2" s="48" t="s">
        <v>144</v>
      </c>
      <c r="CP2" s="48" t="s">
        <v>131</v>
      </c>
      <c r="CQ2" s="48" t="s">
        <v>140</v>
      </c>
      <c r="CR2" s="48" t="s">
        <v>137</v>
      </c>
      <c r="CS2" s="48" t="s">
        <v>129</v>
      </c>
      <c r="CT2" s="48" t="s">
        <v>139</v>
      </c>
      <c r="CU2" s="48" t="s">
        <v>140</v>
      </c>
      <c r="CV2" s="48" t="s">
        <v>144</v>
      </c>
      <c r="CW2" s="48" t="s">
        <v>136</v>
      </c>
      <c r="CX2" s="48" t="s">
        <v>143</v>
      </c>
      <c r="CY2" s="48" t="s">
        <v>135</v>
      </c>
      <c r="CZ2" s="48" t="s">
        <v>143</v>
      </c>
      <c r="DA2" s="48" t="s">
        <v>186</v>
      </c>
      <c r="DB2" s="48" t="s">
        <v>141</v>
      </c>
      <c r="DC2" s="48" t="s">
        <v>139</v>
      </c>
      <c r="DD2" s="48" t="s">
        <v>144</v>
      </c>
      <c r="DE2" s="48" t="s">
        <v>137</v>
      </c>
      <c r="DF2" s="48" t="s">
        <v>140</v>
      </c>
      <c r="DG2" s="48" t="s">
        <v>132</v>
      </c>
      <c r="DH2" s="48" t="s">
        <v>129</v>
      </c>
      <c r="DI2" s="48" t="s">
        <v>186</v>
      </c>
      <c r="DJ2" s="48" t="s">
        <v>135</v>
      </c>
      <c r="DK2" s="48" t="s">
        <v>132</v>
      </c>
      <c r="DL2" s="48" t="s">
        <v>139</v>
      </c>
      <c r="DM2" s="48" t="s">
        <v>144</v>
      </c>
      <c r="DN2" s="48" t="s">
        <v>140</v>
      </c>
      <c r="DO2" s="48" t="s">
        <v>135</v>
      </c>
      <c r="DP2" s="48" t="s">
        <v>137</v>
      </c>
      <c r="DQ2" s="48" t="s">
        <v>144</v>
      </c>
      <c r="DR2" s="48" t="s">
        <v>139</v>
      </c>
      <c r="DS2" s="48" t="s">
        <v>131</v>
      </c>
      <c r="DT2" s="48" t="s">
        <v>142</v>
      </c>
      <c r="DU2" s="48" t="s">
        <v>140</v>
      </c>
      <c r="DV2" s="48" t="s">
        <v>143</v>
      </c>
      <c r="DW2" s="48" t="s">
        <v>135</v>
      </c>
      <c r="DX2" s="48" t="s">
        <v>140</v>
      </c>
      <c r="DY2" s="48" t="s">
        <v>131</v>
      </c>
      <c r="DZ2" s="48" t="s">
        <v>139</v>
      </c>
      <c r="EA2" s="48" t="s">
        <v>143</v>
      </c>
      <c r="EB2" s="48" t="s">
        <v>136</v>
      </c>
      <c r="EC2" s="48" t="s">
        <v>135</v>
      </c>
      <c r="ED2" s="48" t="s">
        <v>186</v>
      </c>
      <c r="EE2" s="48" t="s">
        <v>144</v>
      </c>
      <c r="EF2" s="48" t="s">
        <v>139</v>
      </c>
      <c r="EG2" s="48" t="s">
        <v>131</v>
      </c>
      <c r="EH2" s="48" t="s">
        <v>140</v>
      </c>
      <c r="EI2" s="48" t="s">
        <v>132</v>
      </c>
      <c r="EJ2" s="48" t="s">
        <v>143</v>
      </c>
      <c r="EK2" s="48" t="s">
        <v>140</v>
      </c>
      <c r="EL2" s="48" t="s">
        <v>186</v>
      </c>
      <c r="EM2" s="48" t="s">
        <v>135</v>
      </c>
      <c r="EN2" s="48" t="s">
        <v>132</v>
      </c>
      <c r="EO2" s="48" t="s">
        <v>131</v>
      </c>
      <c r="EP2" s="48" t="s">
        <v>139</v>
      </c>
      <c r="EQ2" s="48" t="s">
        <v>144</v>
      </c>
      <c r="ER2" s="48" t="s">
        <v>140</v>
      </c>
      <c r="ES2" s="48" t="s">
        <v>139</v>
      </c>
      <c r="ET2" s="48" t="s">
        <v>140</v>
      </c>
      <c r="EU2" s="48" t="s">
        <v>144</v>
      </c>
      <c r="EV2" s="48" t="s">
        <v>141</v>
      </c>
      <c r="EW2" s="48" t="s">
        <v>139</v>
      </c>
      <c r="EX2" s="48" t="s">
        <v>131</v>
      </c>
      <c r="EY2" s="48" t="s">
        <v>143</v>
      </c>
      <c r="EZ2" s="48" t="s">
        <v>144</v>
      </c>
      <c r="FA2" s="48" t="s">
        <v>131</v>
      </c>
      <c r="FB2" s="48" t="s">
        <v>186</v>
      </c>
      <c r="FC2" s="48" t="s">
        <v>135</v>
      </c>
      <c r="FD2" s="48" t="s">
        <v>140</v>
      </c>
      <c r="FE2" s="48" t="s">
        <v>140</v>
      </c>
      <c r="FF2" s="48" t="s">
        <v>144</v>
      </c>
      <c r="FG2" s="48" t="s">
        <v>135</v>
      </c>
      <c r="FH2" s="48" t="s">
        <v>143</v>
      </c>
      <c r="FI2" s="48" t="s">
        <v>132</v>
      </c>
      <c r="FJ2" s="48" t="s">
        <v>144</v>
      </c>
      <c r="FK2" s="48" t="s">
        <v>139</v>
      </c>
      <c r="FL2" s="48" t="s">
        <v>129</v>
      </c>
      <c r="FM2" s="48" t="s">
        <v>135</v>
      </c>
      <c r="FN2" s="48" t="s">
        <v>137</v>
      </c>
      <c r="FO2" s="48" t="s">
        <v>135</v>
      </c>
      <c r="FP2" s="48" t="s">
        <v>133</v>
      </c>
      <c r="FQ2" s="48" t="s">
        <v>143</v>
      </c>
      <c r="FR2" s="48" t="s">
        <v>135</v>
      </c>
      <c r="FS2" s="48" t="s">
        <v>188</v>
      </c>
      <c r="FT2" s="48" t="s">
        <v>130</v>
      </c>
      <c r="FU2" s="48" t="s">
        <v>131</v>
      </c>
      <c r="FV2" s="48" t="s">
        <v>140</v>
      </c>
      <c r="FW2" s="48" t="s">
        <v>144</v>
      </c>
      <c r="FX2" s="48" t="s">
        <v>135</v>
      </c>
      <c r="FY2" s="48" t="s">
        <v>140</v>
      </c>
      <c r="FZ2" s="48" t="s">
        <v>139</v>
      </c>
      <c r="GA2" s="48" t="s">
        <v>188</v>
      </c>
      <c r="GB2" s="48" t="s">
        <v>132</v>
      </c>
      <c r="GC2" s="48" t="s">
        <v>135</v>
      </c>
      <c r="GD2" s="48" t="s">
        <v>139</v>
      </c>
      <c r="GE2" s="48" t="s">
        <v>143</v>
      </c>
      <c r="GF2" s="48" t="s">
        <v>132</v>
      </c>
      <c r="GG2" s="48" t="s">
        <v>140</v>
      </c>
      <c r="GH2" s="48" t="s">
        <v>144</v>
      </c>
      <c r="GI2" s="48" t="s">
        <v>135</v>
      </c>
      <c r="GJ2" s="48" t="s">
        <v>143</v>
      </c>
      <c r="GK2" s="48" t="s">
        <v>140</v>
      </c>
      <c r="GL2" s="48" t="s">
        <v>135</v>
      </c>
      <c r="GM2" s="48" t="s">
        <v>139</v>
      </c>
      <c r="GN2" s="48" t="s">
        <v>144</v>
      </c>
      <c r="GO2" s="48" t="s">
        <v>137</v>
      </c>
      <c r="GP2" s="48" t="s">
        <v>188</v>
      </c>
      <c r="GQ2" s="48" t="s">
        <v>137</v>
      </c>
      <c r="GR2" s="48" t="s">
        <v>132</v>
      </c>
      <c r="GS2" s="48" t="s">
        <v>135</v>
      </c>
    </row>
    <row r="3" spans="1:201" x14ac:dyDescent="0.25">
      <c r="A3" s="29" t="s">
        <v>153</v>
      </c>
      <c r="B3" s="37">
        <v>3</v>
      </c>
      <c r="C3" s="37">
        <v>9</v>
      </c>
      <c r="D3" s="37">
        <v>7</v>
      </c>
      <c r="E3" s="37"/>
      <c r="F3" s="37">
        <v>3</v>
      </c>
      <c r="G3" s="37"/>
      <c r="H3" s="37"/>
      <c r="I3" s="37">
        <v>7</v>
      </c>
      <c r="J3" s="37"/>
      <c r="K3" s="37">
        <v>27</v>
      </c>
      <c r="L3" s="37">
        <v>6</v>
      </c>
      <c r="M3" s="37">
        <v>4</v>
      </c>
      <c r="N3" s="37">
        <v>5</v>
      </c>
      <c r="O3" s="37"/>
      <c r="P3" s="37">
        <v>3</v>
      </c>
      <c r="Q3" s="37"/>
      <c r="R3" s="37">
        <v>1</v>
      </c>
      <c r="S3" s="37"/>
      <c r="T3" s="37">
        <v>1</v>
      </c>
      <c r="U3" s="37">
        <v>3</v>
      </c>
      <c r="V3" s="37"/>
      <c r="W3" s="37"/>
      <c r="X3" s="37">
        <v>2</v>
      </c>
      <c r="Y3" s="37">
        <v>3</v>
      </c>
      <c r="Z3" s="37">
        <v>27</v>
      </c>
      <c r="AA3" s="37">
        <v>2</v>
      </c>
      <c r="AB3" s="37">
        <v>4</v>
      </c>
      <c r="AC3" s="37"/>
      <c r="AD3" s="37">
        <v>4</v>
      </c>
      <c r="AE3" s="37">
        <v>1</v>
      </c>
      <c r="AF3" s="37"/>
      <c r="AG3" s="37">
        <v>2</v>
      </c>
      <c r="AH3" s="37"/>
      <c r="AI3" s="37"/>
      <c r="AJ3" s="37">
        <v>6</v>
      </c>
      <c r="AK3" s="37">
        <v>3</v>
      </c>
      <c r="AL3" s="37">
        <v>1</v>
      </c>
      <c r="AM3" s="37"/>
      <c r="AN3" s="37">
        <v>6</v>
      </c>
      <c r="AO3" s="37">
        <v>1</v>
      </c>
      <c r="AP3" s="37"/>
      <c r="AQ3" s="37"/>
      <c r="AR3" s="37">
        <v>2</v>
      </c>
      <c r="AS3" s="37">
        <v>40</v>
      </c>
      <c r="AT3" s="37">
        <v>7</v>
      </c>
      <c r="AU3" s="37">
        <v>1</v>
      </c>
      <c r="AV3" s="37"/>
      <c r="AW3" s="37"/>
      <c r="AX3" s="37">
        <v>1</v>
      </c>
      <c r="AY3" s="37">
        <v>12</v>
      </c>
      <c r="AZ3" s="37">
        <v>17</v>
      </c>
      <c r="BA3" s="37">
        <v>4</v>
      </c>
      <c r="BB3" s="37">
        <v>3</v>
      </c>
      <c r="BC3" s="37">
        <v>4</v>
      </c>
      <c r="BD3" s="37"/>
      <c r="BE3" s="37"/>
      <c r="BF3" s="37">
        <v>3</v>
      </c>
      <c r="BG3" s="37">
        <v>1</v>
      </c>
      <c r="BH3" s="37">
        <v>2</v>
      </c>
      <c r="BI3" s="37"/>
      <c r="BJ3" s="37"/>
      <c r="BK3" s="37">
        <v>8</v>
      </c>
      <c r="BL3" s="37"/>
      <c r="BM3" s="37"/>
      <c r="BN3" s="37"/>
      <c r="BO3" s="37">
        <v>1</v>
      </c>
      <c r="BP3" s="37"/>
      <c r="BQ3" s="37">
        <v>1</v>
      </c>
      <c r="BR3" s="37">
        <v>1</v>
      </c>
      <c r="BS3" s="37"/>
      <c r="BT3" s="37">
        <v>39</v>
      </c>
      <c r="BU3" s="37"/>
      <c r="BV3" s="37">
        <v>20</v>
      </c>
      <c r="BW3" s="37"/>
      <c r="BX3" s="37">
        <v>45</v>
      </c>
      <c r="BY3" s="37">
        <v>2</v>
      </c>
      <c r="BZ3" s="37">
        <v>57</v>
      </c>
      <c r="CA3" s="37">
        <v>3</v>
      </c>
      <c r="CB3" s="37">
        <v>3</v>
      </c>
      <c r="CC3" s="37"/>
      <c r="CD3" s="37"/>
      <c r="CE3" s="37"/>
      <c r="CF3" s="37">
        <v>10</v>
      </c>
      <c r="CG3" s="37"/>
      <c r="CH3" s="37">
        <v>2</v>
      </c>
      <c r="CI3" s="37">
        <v>1</v>
      </c>
      <c r="CJ3" s="37"/>
      <c r="CK3" s="37">
        <v>113</v>
      </c>
      <c r="CL3" s="37">
        <v>3</v>
      </c>
      <c r="CM3" s="37">
        <v>5</v>
      </c>
      <c r="CN3" s="37">
        <v>3</v>
      </c>
      <c r="CO3" s="37"/>
      <c r="CP3" s="37"/>
      <c r="CQ3" s="37">
        <v>6</v>
      </c>
      <c r="CR3" s="37">
        <v>2</v>
      </c>
      <c r="CS3" s="37">
        <v>1</v>
      </c>
      <c r="CT3" s="37"/>
      <c r="CU3" s="37"/>
      <c r="CV3" s="37"/>
      <c r="CW3" s="37"/>
      <c r="CX3" s="37"/>
      <c r="CY3" s="37">
        <v>34</v>
      </c>
      <c r="CZ3" s="37"/>
      <c r="DA3" s="37">
        <v>6</v>
      </c>
      <c r="DB3" s="37"/>
      <c r="DC3" s="37">
        <v>5</v>
      </c>
      <c r="DD3" s="37"/>
      <c r="DE3" s="37">
        <v>1</v>
      </c>
      <c r="DF3" s="37"/>
      <c r="DG3" s="37">
        <v>8</v>
      </c>
      <c r="DH3" s="37">
        <v>2</v>
      </c>
      <c r="DI3" s="37">
        <v>1</v>
      </c>
      <c r="DJ3" s="37">
        <v>15</v>
      </c>
      <c r="DK3" s="37">
        <v>1</v>
      </c>
      <c r="DL3" s="37"/>
      <c r="DM3" s="37"/>
      <c r="DN3" s="37"/>
      <c r="DO3" s="37">
        <v>53</v>
      </c>
      <c r="DP3" s="37">
        <v>4</v>
      </c>
      <c r="DQ3" s="37"/>
      <c r="DR3" s="37"/>
      <c r="DS3" s="37"/>
      <c r="DT3" s="37">
        <v>1</v>
      </c>
      <c r="DU3" s="37"/>
      <c r="DV3" s="37"/>
      <c r="DW3" s="37">
        <v>7</v>
      </c>
      <c r="DX3" s="37"/>
      <c r="DY3" s="37"/>
      <c r="DZ3" s="37"/>
      <c r="EA3" s="37"/>
      <c r="EB3" s="37"/>
      <c r="EC3" s="37">
        <v>30</v>
      </c>
      <c r="ED3" s="37"/>
      <c r="EE3" s="37"/>
      <c r="EF3" s="37">
        <v>2</v>
      </c>
      <c r="EG3" s="37"/>
      <c r="EH3" s="37">
        <v>2</v>
      </c>
      <c r="EI3" s="37">
        <v>4</v>
      </c>
      <c r="EJ3" s="37"/>
      <c r="EK3" s="37"/>
      <c r="EL3" s="37">
        <v>3</v>
      </c>
      <c r="EM3" s="37">
        <v>28</v>
      </c>
      <c r="EN3" s="37">
        <v>4</v>
      </c>
      <c r="EO3" s="37"/>
      <c r="EP3" s="37"/>
      <c r="EQ3" s="37">
        <v>1</v>
      </c>
      <c r="ER3" s="37"/>
      <c r="ES3" s="37"/>
      <c r="ET3" s="37"/>
      <c r="EU3" s="37"/>
      <c r="EV3" s="37"/>
      <c r="EW3" s="37"/>
      <c r="EX3" s="37"/>
      <c r="EY3" s="37">
        <v>1</v>
      </c>
      <c r="EZ3" s="37"/>
      <c r="FA3" s="37"/>
      <c r="FB3" s="37">
        <v>1</v>
      </c>
      <c r="FC3" s="37">
        <v>2</v>
      </c>
      <c r="FD3" s="37"/>
      <c r="FE3" s="37"/>
      <c r="FF3" s="37"/>
      <c r="FG3" s="37">
        <v>1</v>
      </c>
      <c r="FH3" s="37"/>
      <c r="FI3" s="37">
        <v>7</v>
      </c>
      <c r="FJ3" s="37"/>
      <c r="FK3" s="37">
        <v>4</v>
      </c>
      <c r="FL3" s="37">
        <v>1</v>
      </c>
      <c r="FM3" s="37">
        <v>13</v>
      </c>
      <c r="FN3" s="37">
        <v>1</v>
      </c>
      <c r="FO3" s="37">
        <v>1</v>
      </c>
      <c r="FP3" s="37"/>
      <c r="FQ3" s="37"/>
      <c r="FR3" s="37">
        <v>24</v>
      </c>
      <c r="FS3" s="37">
        <v>1</v>
      </c>
      <c r="FT3" s="37"/>
      <c r="FU3" s="37"/>
      <c r="FV3" s="37">
        <v>1</v>
      </c>
      <c r="FW3" s="37">
        <v>1</v>
      </c>
      <c r="FX3" s="37">
        <v>3</v>
      </c>
      <c r="FY3" s="37"/>
      <c r="FZ3" s="37"/>
      <c r="GA3" s="37">
        <v>1</v>
      </c>
      <c r="GB3" s="37">
        <v>3</v>
      </c>
      <c r="GC3" s="37">
        <v>13</v>
      </c>
      <c r="GD3" s="37"/>
      <c r="GE3" s="37"/>
      <c r="GF3" s="37">
        <v>2</v>
      </c>
      <c r="GG3" s="37"/>
      <c r="GH3" s="37"/>
      <c r="GI3" s="37">
        <v>14</v>
      </c>
      <c r="GJ3" s="37"/>
      <c r="GK3" s="37"/>
      <c r="GL3" s="37">
        <v>3</v>
      </c>
      <c r="GM3" s="37"/>
      <c r="GN3" s="37"/>
      <c r="GO3" s="37"/>
      <c r="GP3" s="37">
        <v>3</v>
      </c>
      <c r="GQ3" s="37">
        <v>1</v>
      </c>
      <c r="GR3" s="37">
        <v>8</v>
      </c>
      <c r="GS3" s="37">
        <v>2</v>
      </c>
    </row>
    <row r="4" spans="1:201" x14ac:dyDescent="0.25">
      <c r="A4" s="29" t="s">
        <v>154</v>
      </c>
      <c r="B4" s="37"/>
      <c r="C4" s="37"/>
      <c r="D4" s="37"/>
      <c r="E4" s="37">
        <v>2</v>
      </c>
      <c r="F4" s="37">
        <v>11</v>
      </c>
      <c r="G4" s="37">
        <v>1</v>
      </c>
      <c r="H4" s="37"/>
      <c r="I4" s="37"/>
      <c r="J4" s="37"/>
      <c r="K4" s="37"/>
      <c r="L4" s="37"/>
      <c r="M4" s="37"/>
      <c r="N4" s="37">
        <v>7</v>
      </c>
      <c r="O4" s="37">
        <v>3</v>
      </c>
      <c r="P4" s="37">
        <v>5</v>
      </c>
      <c r="Q4" s="37"/>
      <c r="R4" s="37"/>
      <c r="S4" s="37"/>
      <c r="T4" s="37"/>
      <c r="U4" s="37"/>
      <c r="V4" s="37"/>
      <c r="W4" s="37"/>
      <c r="X4" s="37"/>
      <c r="Y4" s="37"/>
      <c r="Z4" s="37">
        <v>1</v>
      </c>
      <c r="AA4" s="37"/>
      <c r="AB4" s="37">
        <v>1</v>
      </c>
      <c r="AC4" s="37">
        <v>6</v>
      </c>
      <c r="AD4" s="37">
        <v>1</v>
      </c>
      <c r="AE4" s="37"/>
      <c r="AF4" s="37"/>
      <c r="AG4" s="37"/>
      <c r="AH4" s="37"/>
      <c r="AI4" s="37"/>
      <c r="AJ4" s="37"/>
      <c r="AK4" s="37">
        <v>1</v>
      </c>
      <c r="AL4" s="37">
        <v>6</v>
      </c>
      <c r="AM4" s="37">
        <v>3</v>
      </c>
      <c r="AN4" s="37">
        <v>5</v>
      </c>
      <c r="AO4" s="37"/>
      <c r="AP4" s="37"/>
      <c r="AQ4" s="37">
        <v>1</v>
      </c>
      <c r="AR4" s="37"/>
      <c r="AS4" s="37">
        <v>5</v>
      </c>
      <c r="AT4" s="37">
        <v>1</v>
      </c>
      <c r="AU4" s="37"/>
      <c r="AV4" s="37">
        <v>1</v>
      </c>
      <c r="AW4" s="37"/>
      <c r="AX4" s="37"/>
      <c r="AY4" s="37"/>
      <c r="AZ4" s="37"/>
      <c r="BA4" s="37"/>
      <c r="BB4" s="37">
        <v>2</v>
      </c>
      <c r="BC4" s="37">
        <v>9</v>
      </c>
      <c r="BD4" s="37"/>
      <c r="BE4" s="37">
        <v>1</v>
      </c>
      <c r="BF4" s="37"/>
      <c r="BG4" s="37"/>
      <c r="BH4" s="37"/>
      <c r="BI4" s="37">
        <v>1</v>
      </c>
      <c r="BJ4" s="37">
        <v>1</v>
      </c>
      <c r="BK4" s="37"/>
      <c r="BL4" s="37"/>
      <c r="BM4" s="37"/>
      <c r="BN4" s="37"/>
      <c r="BO4" s="37">
        <v>2</v>
      </c>
      <c r="BP4" s="37">
        <v>1</v>
      </c>
      <c r="BQ4" s="37"/>
      <c r="BR4" s="37"/>
      <c r="BS4" s="37">
        <v>1</v>
      </c>
      <c r="BT4" s="37">
        <v>1</v>
      </c>
      <c r="BU4" s="37"/>
      <c r="BV4" s="37">
        <v>1</v>
      </c>
      <c r="BW4" s="37"/>
      <c r="BX4" s="37">
        <v>9</v>
      </c>
      <c r="BY4" s="37"/>
      <c r="BZ4" s="37">
        <v>1</v>
      </c>
      <c r="CA4" s="37">
        <v>4</v>
      </c>
      <c r="CB4" s="37"/>
      <c r="CC4" s="37">
        <v>1</v>
      </c>
      <c r="CD4" s="37">
        <v>3</v>
      </c>
      <c r="CE4" s="37">
        <v>1</v>
      </c>
      <c r="CF4" s="37"/>
      <c r="CG4" s="37"/>
      <c r="CH4" s="37"/>
      <c r="CI4" s="37"/>
      <c r="CJ4" s="37"/>
      <c r="CK4" s="37">
        <v>3</v>
      </c>
      <c r="CL4" s="37"/>
      <c r="CM4" s="37">
        <v>4</v>
      </c>
      <c r="CN4" s="37">
        <v>7</v>
      </c>
      <c r="CO4" s="37">
        <v>6</v>
      </c>
      <c r="CP4" s="37"/>
      <c r="CQ4" s="37">
        <v>3</v>
      </c>
      <c r="CR4" s="37"/>
      <c r="CS4" s="37"/>
      <c r="CT4" s="37"/>
      <c r="CU4" s="37">
        <v>8</v>
      </c>
      <c r="CV4" s="37">
        <v>1</v>
      </c>
      <c r="CW4" s="37"/>
      <c r="CX4" s="37"/>
      <c r="CY4" s="37"/>
      <c r="CZ4" s="37"/>
      <c r="DA4" s="37"/>
      <c r="DB4" s="37"/>
      <c r="DC4" s="37">
        <v>4</v>
      </c>
      <c r="DD4" s="37">
        <v>3</v>
      </c>
      <c r="DE4" s="37"/>
      <c r="DF4" s="37">
        <v>1</v>
      </c>
      <c r="DG4" s="37">
        <v>1</v>
      </c>
      <c r="DH4" s="37"/>
      <c r="DI4" s="37"/>
      <c r="DJ4" s="37">
        <v>1</v>
      </c>
      <c r="DK4" s="37"/>
      <c r="DL4" s="37">
        <v>3</v>
      </c>
      <c r="DM4" s="37">
        <v>5</v>
      </c>
      <c r="DN4" s="37">
        <v>1</v>
      </c>
      <c r="DO4" s="37"/>
      <c r="DP4" s="37"/>
      <c r="DQ4" s="37">
        <v>12</v>
      </c>
      <c r="DR4" s="37"/>
      <c r="DS4" s="37">
        <v>14</v>
      </c>
      <c r="DT4" s="37"/>
      <c r="DU4" s="37">
        <v>61</v>
      </c>
      <c r="DV4" s="37"/>
      <c r="DW4" s="37"/>
      <c r="DX4" s="37">
        <v>27</v>
      </c>
      <c r="DY4" s="37">
        <v>1</v>
      </c>
      <c r="DZ4" s="37"/>
      <c r="EA4" s="37"/>
      <c r="EB4" s="37"/>
      <c r="EC4" s="37"/>
      <c r="ED4" s="37">
        <v>1</v>
      </c>
      <c r="EE4" s="37">
        <v>6</v>
      </c>
      <c r="EF4" s="37">
        <v>2</v>
      </c>
      <c r="EG4" s="37"/>
      <c r="EH4" s="37">
        <v>7</v>
      </c>
      <c r="EI4" s="37">
        <v>2</v>
      </c>
      <c r="EJ4" s="37"/>
      <c r="EK4" s="37"/>
      <c r="EL4" s="37">
        <v>3</v>
      </c>
      <c r="EM4" s="37">
        <v>1</v>
      </c>
      <c r="EN4" s="37">
        <v>3</v>
      </c>
      <c r="EO4" s="37">
        <v>3</v>
      </c>
      <c r="EP4" s="37">
        <v>6</v>
      </c>
      <c r="EQ4" s="37"/>
      <c r="ER4" s="37">
        <v>24</v>
      </c>
      <c r="ES4" s="37"/>
      <c r="ET4" s="37">
        <v>5</v>
      </c>
      <c r="EU4" s="37"/>
      <c r="EV4" s="37">
        <v>1</v>
      </c>
      <c r="EW4" s="37"/>
      <c r="EX4" s="37">
        <v>40</v>
      </c>
      <c r="EY4" s="37"/>
      <c r="EZ4" s="37">
        <v>4</v>
      </c>
      <c r="FA4" s="37"/>
      <c r="FB4" s="37"/>
      <c r="FC4" s="37"/>
      <c r="FD4" s="37">
        <v>16</v>
      </c>
      <c r="FE4" s="37">
        <v>1</v>
      </c>
      <c r="FF4" s="37"/>
      <c r="FG4" s="37">
        <v>2</v>
      </c>
      <c r="FH4" s="37"/>
      <c r="FI4" s="37">
        <v>7</v>
      </c>
      <c r="FJ4" s="37"/>
      <c r="FK4" s="37">
        <v>4</v>
      </c>
      <c r="FL4" s="37"/>
      <c r="FM4" s="37">
        <v>1</v>
      </c>
      <c r="FN4" s="37"/>
      <c r="FO4" s="37"/>
      <c r="FP4" s="37"/>
      <c r="FQ4" s="37"/>
      <c r="FR4" s="37">
        <v>6</v>
      </c>
      <c r="FS4" s="37"/>
      <c r="FT4" s="37">
        <v>1</v>
      </c>
      <c r="FU4" s="37">
        <v>5</v>
      </c>
      <c r="FV4" s="37">
        <v>6</v>
      </c>
      <c r="FW4" s="37"/>
      <c r="FX4" s="37"/>
      <c r="FY4" s="37">
        <v>2</v>
      </c>
      <c r="FZ4" s="37"/>
      <c r="GA4" s="37"/>
      <c r="GB4" s="37"/>
      <c r="GC4" s="37"/>
      <c r="GD4" s="37"/>
      <c r="GE4" s="37"/>
      <c r="GF4" s="37"/>
      <c r="GG4" s="37"/>
      <c r="GH4" s="37">
        <v>1</v>
      </c>
      <c r="GI4" s="37">
        <v>1</v>
      </c>
      <c r="GJ4" s="37"/>
      <c r="GK4" s="37"/>
      <c r="GL4" s="37"/>
      <c r="GM4" s="37"/>
      <c r="GN4" s="37">
        <v>11</v>
      </c>
      <c r="GO4" s="37">
        <v>1</v>
      </c>
      <c r="GP4" s="37">
        <v>3</v>
      </c>
      <c r="GQ4" s="37"/>
      <c r="GR4" s="37">
        <v>8</v>
      </c>
      <c r="GS4" s="37"/>
    </row>
    <row r="5" spans="1:201" x14ac:dyDescent="0.25">
      <c r="A5" s="29" t="s">
        <v>155</v>
      </c>
      <c r="B5" s="37"/>
      <c r="C5" s="37"/>
      <c r="D5" s="37"/>
      <c r="E5" s="37">
        <v>2</v>
      </c>
      <c r="F5" s="37">
        <v>2</v>
      </c>
      <c r="G5" s="37"/>
      <c r="H5" s="37">
        <v>1</v>
      </c>
      <c r="I5" s="37"/>
      <c r="J5" s="37">
        <v>1</v>
      </c>
      <c r="K5" s="37"/>
      <c r="L5" s="37"/>
      <c r="M5" s="37"/>
      <c r="N5" s="37"/>
      <c r="O5" s="37"/>
      <c r="P5" s="37">
        <v>5</v>
      </c>
      <c r="Q5" s="37">
        <v>3</v>
      </c>
      <c r="R5" s="37"/>
      <c r="S5" s="37">
        <v>1</v>
      </c>
      <c r="T5" s="37">
        <v>1</v>
      </c>
      <c r="U5" s="37"/>
      <c r="V5" s="37"/>
      <c r="W5" s="37"/>
      <c r="X5" s="37"/>
      <c r="Y5" s="37"/>
      <c r="Z5" s="37"/>
      <c r="AA5" s="37"/>
      <c r="AB5" s="37"/>
      <c r="AC5" s="37">
        <v>3</v>
      </c>
      <c r="AD5" s="37">
        <v>6</v>
      </c>
      <c r="AE5" s="37"/>
      <c r="AF5" s="37"/>
      <c r="AG5" s="37"/>
      <c r="AH5" s="37"/>
      <c r="AI5" s="37">
        <v>1</v>
      </c>
      <c r="AJ5" s="37"/>
      <c r="AK5" s="37"/>
      <c r="AL5" s="37"/>
      <c r="AM5" s="37"/>
      <c r="AN5" s="37"/>
      <c r="AO5" s="37"/>
      <c r="AP5" s="37">
        <v>1</v>
      </c>
      <c r="AQ5" s="37"/>
      <c r="AR5" s="37"/>
      <c r="AS5" s="37"/>
      <c r="AT5" s="37"/>
      <c r="AU5" s="37"/>
      <c r="AV5" s="37"/>
      <c r="AW5" s="37"/>
      <c r="AX5" s="37"/>
      <c r="AY5" s="37"/>
      <c r="AZ5" s="37"/>
      <c r="BA5" s="37"/>
      <c r="BB5" s="37">
        <v>3</v>
      </c>
      <c r="BC5" s="37">
        <v>3</v>
      </c>
      <c r="BD5" s="37">
        <v>2</v>
      </c>
      <c r="BE5" s="37"/>
      <c r="BF5" s="37"/>
      <c r="BG5" s="37"/>
      <c r="BH5" s="37"/>
      <c r="BI5" s="37"/>
      <c r="BJ5" s="37">
        <v>1</v>
      </c>
      <c r="BK5" s="37"/>
      <c r="BL5" s="37"/>
      <c r="BM5" s="37">
        <v>1</v>
      </c>
      <c r="BN5" s="37">
        <v>3</v>
      </c>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v>2</v>
      </c>
      <c r="CP5" s="37"/>
      <c r="CQ5" s="37">
        <v>1</v>
      </c>
      <c r="CR5" s="37"/>
      <c r="CS5" s="37"/>
      <c r="CT5" s="37"/>
      <c r="CU5" s="37"/>
      <c r="CV5" s="37"/>
      <c r="CW5" s="37">
        <v>1</v>
      </c>
      <c r="CX5" s="37">
        <v>2</v>
      </c>
      <c r="CY5" s="37"/>
      <c r="CZ5" s="37">
        <v>2</v>
      </c>
      <c r="DA5" s="37"/>
      <c r="DB5" s="37">
        <v>2</v>
      </c>
      <c r="DC5" s="37"/>
      <c r="DD5" s="37"/>
      <c r="DE5" s="37"/>
      <c r="DF5" s="37"/>
      <c r="DG5" s="37"/>
      <c r="DH5" s="37"/>
      <c r="DI5" s="37"/>
      <c r="DJ5" s="37"/>
      <c r="DK5" s="37"/>
      <c r="DL5" s="37"/>
      <c r="DM5" s="37"/>
      <c r="DN5" s="37"/>
      <c r="DO5" s="37"/>
      <c r="DP5" s="37"/>
      <c r="DQ5" s="37"/>
      <c r="DR5" s="37"/>
      <c r="DS5" s="37"/>
      <c r="DT5" s="37"/>
      <c r="DU5" s="37">
        <v>20</v>
      </c>
      <c r="DV5" s="37"/>
      <c r="DW5" s="37"/>
      <c r="DX5" s="37">
        <v>22</v>
      </c>
      <c r="DY5" s="37"/>
      <c r="DZ5" s="37"/>
      <c r="EA5" s="37">
        <v>3</v>
      </c>
      <c r="EB5" s="37">
        <v>1</v>
      </c>
      <c r="EC5" s="37"/>
      <c r="ED5" s="37"/>
      <c r="EE5" s="37">
        <v>1</v>
      </c>
      <c r="EF5" s="37"/>
      <c r="EG5" s="37">
        <v>2</v>
      </c>
      <c r="EH5" s="37">
        <v>4</v>
      </c>
      <c r="EI5" s="37"/>
      <c r="EJ5" s="37"/>
      <c r="EK5" s="37"/>
      <c r="EL5" s="37"/>
      <c r="EM5" s="37"/>
      <c r="EN5" s="37"/>
      <c r="EO5" s="37">
        <v>2</v>
      </c>
      <c r="EP5" s="37">
        <v>3</v>
      </c>
      <c r="EQ5" s="37">
        <v>2</v>
      </c>
      <c r="ER5" s="37">
        <v>5</v>
      </c>
      <c r="ES5" s="37"/>
      <c r="ET5" s="37"/>
      <c r="EU5" s="37">
        <v>1</v>
      </c>
      <c r="EV5" s="37"/>
      <c r="EW5" s="37"/>
      <c r="EX5" s="37"/>
      <c r="EY5" s="37"/>
      <c r="EZ5" s="37">
        <v>1</v>
      </c>
      <c r="FA5" s="37">
        <v>10</v>
      </c>
      <c r="FB5" s="37"/>
      <c r="FC5" s="37"/>
      <c r="FD5" s="37">
        <v>1</v>
      </c>
      <c r="FE5" s="37"/>
      <c r="FF5" s="37">
        <v>1</v>
      </c>
      <c r="FG5" s="37"/>
      <c r="FH5" s="37">
        <v>3</v>
      </c>
      <c r="FI5" s="37"/>
      <c r="FJ5" s="37">
        <v>1</v>
      </c>
      <c r="FK5" s="37">
        <v>2</v>
      </c>
      <c r="FL5" s="37"/>
      <c r="FM5" s="37"/>
      <c r="FN5" s="37"/>
      <c r="FO5" s="37"/>
      <c r="FP5" s="37">
        <v>1</v>
      </c>
      <c r="FQ5" s="37">
        <v>1</v>
      </c>
      <c r="FR5" s="37"/>
      <c r="FS5" s="37"/>
      <c r="FT5" s="37"/>
      <c r="FU5" s="37"/>
      <c r="FV5" s="37">
        <v>5</v>
      </c>
      <c r="FW5" s="37"/>
      <c r="FX5" s="37"/>
      <c r="FY5" s="37"/>
      <c r="FZ5" s="37">
        <v>1</v>
      </c>
      <c r="GA5" s="37"/>
      <c r="GB5" s="37"/>
      <c r="GC5" s="37"/>
      <c r="GD5" s="37">
        <v>1</v>
      </c>
      <c r="GE5" s="37">
        <v>1</v>
      </c>
      <c r="GF5" s="37"/>
      <c r="GG5" s="37">
        <v>1</v>
      </c>
      <c r="GH5" s="37"/>
      <c r="GI5" s="37"/>
      <c r="GJ5" s="37"/>
      <c r="GK5" s="37"/>
      <c r="GL5" s="37"/>
      <c r="GM5" s="37"/>
      <c r="GN5" s="37"/>
      <c r="GO5" s="37"/>
      <c r="GP5" s="37"/>
      <c r="GQ5" s="37"/>
      <c r="GR5" s="37"/>
      <c r="GS5" s="37"/>
    </row>
    <row r="6" spans="1:201" x14ac:dyDescent="0.25">
      <c r="A6" s="29" t="s">
        <v>156</v>
      </c>
      <c r="B6" s="37"/>
      <c r="C6" s="37"/>
      <c r="D6" s="37"/>
      <c r="E6" s="37"/>
      <c r="F6" s="37">
        <v>1</v>
      </c>
      <c r="G6" s="37"/>
      <c r="H6" s="37"/>
      <c r="I6" s="37"/>
      <c r="J6" s="37">
        <v>1</v>
      </c>
      <c r="K6" s="37"/>
      <c r="L6" s="37"/>
      <c r="M6" s="37"/>
      <c r="N6" s="37"/>
      <c r="O6" s="37"/>
      <c r="P6" s="37"/>
      <c r="Q6" s="37"/>
      <c r="R6" s="37"/>
      <c r="S6" s="37"/>
      <c r="T6" s="37"/>
      <c r="U6" s="37"/>
      <c r="V6" s="37"/>
      <c r="W6" s="37">
        <v>1</v>
      </c>
      <c r="X6" s="37"/>
      <c r="Y6" s="37"/>
      <c r="Z6" s="37"/>
      <c r="AA6" s="37"/>
      <c r="AB6" s="37"/>
      <c r="AC6" s="37">
        <v>1</v>
      </c>
      <c r="AD6" s="37"/>
      <c r="AE6" s="37"/>
      <c r="AF6" s="37"/>
      <c r="AG6" s="37"/>
      <c r="AH6" s="37">
        <v>1</v>
      </c>
      <c r="AI6" s="37"/>
      <c r="AJ6" s="37"/>
      <c r="AK6" s="37"/>
      <c r="AL6" s="37"/>
      <c r="AM6" s="37"/>
      <c r="AN6" s="37"/>
      <c r="AO6" s="37"/>
      <c r="AP6" s="37"/>
      <c r="AQ6" s="37"/>
      <c r="AR6" s="37"/>
      <c r="AS6" s="37"/>
      <c r="AT6" s="37"/>
      <c r="AU6" s="37"/>
      <c r="AV6" s="37"/>
      <c r="AW6" s="37">
        <v>2</v>
      </c>
      <c r="AX6" s="37"/>
      <c r="AY6" s="37"/>
      <c r="AZ6" s="37"/>
      <c r="BA6" s="37"/>
      <c r="BB6" s="37">
        <v>1</v>
      </c>
      <c r="BC6" s="37">
        <v>3</v>
      </c>
      <c r="BD6" s="37">
        <v>1</v>
      </c>
      <c r="BE6" s="37"/>
      <c r="BF6" s="37"/>
      <c r="BG6" s="37"/>
      <c r="BH6" s="37"/>
      <c r="BI6" s="37"/>
      <c r="BJ6" s="37"/>
      <c r="BK6" s="37"/>
      <c r="BL6" s="37"/>
      <c r="BM6" s="37">
        <v>1</v>
      </c>
      <c r="BN6" s="37">
        <v>2</v>
      </c>
      <c r="BO6" s="37">
        <v>1</v>
      </c>
      <c r="BP6" s="37">
        <v>1</v>
      </c>
      <c r="BQ6" s="37"/>
      <c r="BR6" s="37"/>
      <c r="BS6" s="37"/>
      <c r="BT6" s="37"/>
      <c r="BU6" s="37"/>
      <c r="BV6" s="37"/>
      <c r="BW6" s="37"/>
      <c r="BX6" s="37"/>
      <c r="BY6" s="37"/>
      <c r="BZ6" s="37"/>
      <c r="CA6" s="37">
        <v>1</v>
      </c>
      <c r="CB6" s="37"/>
      <c r="CC6" s="37"/>
      <c r="CD6" s="37"/>
      <c r="CE6" s="37"/>
      <c r="CF6" s="37"/>
      <c r="CG6" s="37">
        <v>1</v>
      </c>
      <c r="CH6" s="37"/>
      <c r="CI6" s="37"/>
      <c r="CJ6" s="37"/>
      <c r="CK6" s="37"/>
      <c r="CL6" s="37"/>
      <c r="CM6" s="37"/>
      <c r="CN6" s="37"/>
      <c r="CO6" s="37"/>
      <c r="CP6" s="37">
        <v>1</v>
      </c>
      <c r="CQ6" s="37"/>
      <c r="CR6" s="37"/>
      <c r="CS6" s="37"/>
      <c r="CT6" s="37"/>
      <c r="CU6" s="37"/>
      <c r="CV6" s="37"/>
      <c r="CW6" s="37"/>
      <c r="CX6" s="37">
        <v>3</v>
      </c>
      <c r="CY6" s="37"/>
      <c r="CZ6" s="37"/>
      <c r="DA6" s="37"/>
      <c r="DB6" s="37"/>
      <c r="DC6" s="37">
        <v>2</v>
      </c>
      <c r="DD6" s="37"/>
      <c r="DE6" s="37"/>
      <c r="DF6" s="37"/>
      <c r="DG6" s="37"/>
      <c r="DH6" s="37"/>
      <c r="DI6" s="37"/>
      <c r="DJ6" s="37"/>
      <c r="DK6" s="37"/>
      <c r="DL6" s="37"/>
      <c r="DM6" s="37"/>
      <c r="DN6" s="37"/>
      <c r="DO6" s="37"/>
      <c r="DP6" s="37"/>
      <c r="DQ6" s="37"/>
      <c r="DR6" s="37"/>
      <c r="DS6" s="37"/>
      <c r="DT6" s="37"/>
      <c r="DU6" s="37">
        <v>2</v>
      </c>
      <c r="DV6" s="37">
        <v>1</v>
      </c>
      <c r="DW6" s="37"/>
      <c r="DX6" s="37">
        <v>8</v>
      </c>
      <c r="DY6" s="37"/>
      <c r="DZ6" s="37"/>
      <c r="EA6" s="37">
        <v>7</v>
      </c>
      <c r="EB6" s="37"/>
      <c r="EC6" s="37"/>
      <c r="ED6" s="37"/>
      <c r="EE6" s="37"/>
      <c r="EF6" s="37"/>
      <c r="EG6" s="37"/>
      <c r="EH6" s="37"/>
      <c r="EI6" s="37"/>
      <c r="EJ6" s="37">
        <v>1</v>
      </c>
      <c r="EK6" s="37"/>
      <c r="EL6" s="37"/>
      <c r="EM6" s="37"/>
      <c r="EN6" s="37"/>
      <c r="EO6" s="37"/>
      <c r="EP6" s="37">
        <v>1</v>
      </c>
      <c r="EQ6" s="37">
        <v>2</v>
      </c>
      <c r="ER6" s="37">
        <v>4</v>
      </c>
      <c r="ES6" s="37"/>
      <c r="ET6" s="37"/>
      <c r="EU6" s="37"/>
      <c r="EV6" s="37"/>
      <c r="EW6" s="37"/>
      <c r="EX6" s="37"/>
      <c r="EY6" s="37"/>
      <c r="EZ6" s="37"/>
      <c r="FA6" s="37"/>
      <c r="FB6" s="37"/>
      <c r="FC6" s="37"/>
      <c r="FD6" s="37"/>
      <c r="FE6" s="37"/>
      <c r="FF6" s="37"/>
      <c r="FG6" s="37"/>
      <c r="FH6" s="37">
        <v>2</v>
      </c>
      <c r="FI6" s="37"/>
      <c r="FJ6" s="37"/>
      <c r="FK6" s="37">
        <v>1</v>
      </c>
      <c r="FL6" s="37"/>
      <c r="FM6" s="37"/>
      <c r="FN6" s="37"/>
      <c r="FO6" s="37"/>
      <c r="FP6" s="37"/>
      <c r="FQ6" s="37"/>
      <c r="FR6" s="37"/>
      <c r="FS6" s="37"/>
      <c r="FT6" s="37"/>
      <c r="FU6" s="37"/>
      <c r="FV6" s="37">
        <v>2</v>
      </c>
      <c r="FW6" s="37"/>
      <c r="FX6" s="37"/>
      <c r="FY6" s="37"/>
      <c r="FZ6" s="37"/>
      <c r="GA6" s="37"/>
      <c r="GB6" s="37"/>
      <c r="GC6" s="37"/>
      <c r="GD6" s="37">
        <v>2</v>
      </c>
      <c r="GE6" s="37"/>
      <c r="GF6" s="37"/>
      <c r="GG6" s="37"/>
      <c r="GH6" s="37"/>
      <c r="GI6" s="37"/>
      <c r="GJ6" s="37"/>
      <c r="GK6" s="37">
        <v>1</v>
      </c>
      <c r="GL6" s="37"/>
      <c r="GM6" s="37">
        <v>1</v>
      </c>
      <c r="GN6" s="37"/>
      <c r="GO6" s="37"/>
      <c r="GP6" s="37"/>
      <c r="GQ6" s="37"/>
      <c r="GR6" s="37"/>
      <c r="GS6" s="37"/>
    </row>
    <row r="7" spans="1:201" x14ac:dyDescent="0.25">
      <c r="A7" s="29" t="s">
        <v>157</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v>2</v>
      </c>
      <c r="BC7" s="37">
        <v>2</v>
      </c>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v>1</v>
      </c>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v>1</v>
      </c>
      <c r="DS7" s="37"/>
      <c r="DT7" s="37"/>
      <c r="DU7" s="37"/>
      <c r="DV7" s="37"/>
      <c r="DW7" s="37"/>
      <c r="DX7" s="37">
        <v>5</v>
      </c>
      <c r="DY7" s="37"/>
      <c r="DZ7" s="37"/>
      <c r="EA7" s="37">
        <v>1</v>
      </c>
      <c r="EB7" s="37"/>
      <c r="EC7" s="37"/>
      <c r="ED7" s="37"/>
      <c r="EE7" s="37"/>
      <c r="EF7" s="37"/>
      <c r="EG7" s="37"/>
      <c r="EH7" s="37"/>
      <c r="EI7" s="37"/>
      <c r="EJ7" s="37"/>
      <c r="EK7" s="37">
        <v>2</v>
      </c>
      <c r="EL7" s="37"/>
      <c r="EM7" s="37"/>
      <c r="EN7" s="37"/>
      <c r="EO7" s="37"/>
      <c r="EP7" s="37"/>
      <c r="EQ7" s="37"/>
      <c r="ER7" s="37">
        <v>3</v>
      </c>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v>3</v>
      </c>
      <c r="FW7" s="37"/>
      <c r="FX7" s="37"/>
      <c r="FY7" s="37"/>
      <c r="FZ7" s="37">
        <v>1</v>
      </c>
      <c r="GA7" s="37"/>
      <c r="GB7" s="37"/>
      <c r="GC7" s="37"/>
      <c r="GD7" s="37">
        <v>1</v>
      </c>
      <c r="GE7" s="37"/>
      <c r="GF7" s="37"/>
      <c r="GG7" s="37">
        <v>1</v>
      </c>
      <c r="GH7" s="37"/>
      <c r="GI7" s="37"/>
      <c r="GJ7" s="37">
        <v>1</v>
      </c>
      <c r="GK7" s="37"/>
      <c r="GL7" s="37"/>
      <c r="GM7" s="37">
        <v>1</v>
      </c>
      <c r="GN7" s="37"/>
      <c r="GO7" s="37"/>
      <c r="GP7" s="37"/>
      <c r="GQ7" s="37"/>
      <c r="GR7" s="37"/>
      <c r="GS7" s="37"/>
    </row>
    <row r="8" spans="1:201" x14ac:dyDescent="0.25">
      <c r="A8" s="29" t="s">
        <v>158</v>
      </c>
      <c r="B8" s="37"/>
      <c r="C8" s="37"/>
      <c r="D8" s="37"/>
      <c r="E8" s="37"/>
      <c r="F8" s="37">
        <v>1</v>
      </c>
      <c r="G8" s="37">
        <v>1</v>
      </c>
      <c r="H8" s="37"/>
      <c r="I8" s="37"/>
      <c r="J8" s="37">
        <v>1</v>
      </c>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v>2</v>
      </c>
      <c r="BD8" s="37"/>
      <c r="BE8" s="37"/>
      <c r="BF8" s="37"/>
      <c r="BG8" s="37"/>
      <c r="BH8" s="37"/>
      <c r="BI8" s="37"/>
      <c r="BJ8" s="37"/>
      <c r="BK8" s="37"/>
      <c r="BL8" s="37">
        <v>1</v>
      </c>
      <c r="BM8" s="37"/>
      <c r="BN8" s="37"/>
      <c r="BO8" s="37"/>
      <c r="BP8" s="37"/>
      <c r="BQ8" s="37"/>
      <c r="BR8" s="37"/>
      <c r="BS8" s="37"/>
      <c r="BT8" s="37"/>
      <c r="BU8" s="37"/>
      <c r="BV8" s="37"/>
      <c r="BW8" s="37"/>
      <c r="BX8" s="37"/>
      <c r="BY8" s="37"/>
      <c r="BZ8" s="37"/>
      <c r="CA8" s="37"/>
      <c r="CB8" s="37"/>
      <c r="CC8" s="37"/>
      <c r="CD8" s="37"/>
      <c r="CE8" s="37">
        <v>1</v>
      </c>
      <c r="CF8" s="37"/>
      <c r="CG8" s="37"/>
      <c r="CH8" s="37"/>
      <c r="CI8" s="37"/>
      <c r="CJ8" s="37"/>
      <c r="CK8" s="37"/>
      <c r="CL8" s="37"/>
      <c r="CM8" s="37"/>
      <c r="CN8" s="37"/>
      <c r="CO8" s="37"/>
      <c r="CP8" s="37"/>
      <c r="CQ8" s="37"/>
      <c r="CR8" s="37"/>
      <c r="CS8" s="37"/>
      <c r="CT8" s="37">
        <v>1</v>
      </c>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v>2</v>
      </c>
      <c r="DV8" s="37"/>
      <c r="DW8" s="37"/>
      <c r="DX8" s="37">
        <v>3</v>
      </c>
      <c r="DY8" s="37"/>
      <c r="DZ8" s="37"/>
      <c r="EA8" s="37"/>
      <c r="EB8" s="37"/>
      <c r="EC8" s="37"/>
      <c r="ED8" s="37"/>
      <c r="EE8" s="37"/>
      <c r="EF8" s="37"/>
      <c r="EG8" s="37"/>
      <c r="EH8" s="37"/>
      <c r="EI8" s="37"/>
      <c r="EJ8" s="37"/>
      <c r="EK8" s="37"/>
      <c r="EL8" s="37"/>
      <c r="EM8" s="37"/>
      <c r="EN8" s="37"/>
      <c r="EO8" s="37"/>
      <c r="EP8" s="37"/>
      <c r="EQ8" s="37"/>
      <c r="ER8" s="37"/>
      <c r="ES8" s="37">
        <v>1</v>
      </c>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v>1</v>
      </c>
      <c r="GK8" s="37"/>
      <c r="GL8" s="37"/>
      <c r="GM8" s="37"/>
      <c r="GN8" s="37"/>
      <c r="GO8" s="37"/>
      <c r="GP8" s="37"/>
      <c r="GQ8" s="37"/>
      <c r="GR8" s="37"/>
      <c r="GS8" s="37"/>
    </row>
    <row r="9" spans="1:201" x14ac:dyDescent="0.25">
      <c r="A9" s="29" t="s">
        <v>159</v>
      </c>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v>1</v>
      </c>
      <c r="BP9" s="37"/>
      <c r="BQ9" s="37"/>
      <c r="BR9" s="37"/>
      <c r="BS9" s="37"/>
      <c r="BT9" s="37"/>
      <c r="BU9" s="37">
        <v>1</v>
      </c>
      <c r="BV9" s="37"/>
      <c r="BW9" s="37"/>
      <c r="BX9" s="37"/>
      <c r="BY9" s="37"/>
      <c r="BZ9" s="37"/>
      <c r="CA9" s="37"/>
      <c r="CB9" s="37"/>
      <c r="CC9" s="37"/>
      <c r="CD9" s="37"/>
      <c r="CE9" s="37">
        <v>1</v>
      </c>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v>1</v>
      </c>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row>
    <row r="10" spans="1:201" x14ac:dyDescent="0.25">
      <c r="A10" s="29" t="s">
        <v>160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v>1</v>
      </c>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v>1</v>
      </c>
      <c r="BJ10" s="37"/>
      <c r="BK10" s="37"/>
      <c r="BL10" s="37"/>
      <c r="BM10" s="37"/>
      <c r="BN10" s="37"/>
      <c r="BO10" s="37">
        <v>2</v>
      </c>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v>1</v>
      </c>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row>
    <row r="11" spans="1:201" x14ac:dyDescent="0.25">
      <c r="A11" s="29" t="s">
        <v>161</v>
      </c>
      <c r="B11" s="37"/>
      <c r="C11" s="37"/>
      <c r="D11" s="37"/>
      <c r="E11" s="37"/>
      <c r="F11" s="37"/>
      <c r="G11" s="37"/>
      <c r="H11" s="37"/>
      <c r="I11" s="37"/>
      <c r="J11" s="37"/>
      <c r="K11" s="37"/>
      <c r="L11" s="37"/>
      <c r="M11" s="37"/>
      <c r="N11" s="37"/>
      <c r="O11" s="37"/>
      <c r="P11" s="37"/>
      <c r="Q11" s="37"/>
      <c r="R11" s="37"/>
      <c r="S11" s="37">
        <v>1</v>
      </c>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v>1</v>
      </c>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v>1</v>
      </c>
      <c r="GE11" s="37"/>
      <c r="GF11" s="37"/>
      <c r="GG11" s="37"/>
      <c r="GH11" s="37"/>
      <c r="GI11" s="37"/>
      <c r="GJ11" s="37"/>
      <c r="GK11" s="37"/>
      <c r="GL11" s="37"/>
      <c r="GM11" s="37"/>
      <c r="GN11" s="37"/>
      <c r="GO11" s="37"/>
      <c r="GP11" s="37"/>
      <c r="GQ11" s="37"/>
      <c r="GR11" s="37"/>
      <c r="GS11" s="37"/>
    </row>
    <row r="12" spans="1:201" x14ac:dyDescent="0.25">
      <c r="A12" s="29" t="s">
        <v>162</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v>1</v>
      </c>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v>1</v>
      </c>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row>
    <row r="13" spans="1:201" x14ac:dyDescent="0.25">
      <c r="A13" s="29" t="s">
        <v>163</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v>1</v>
      </c>
      <c r="BX13" s="37"/>
      <c r="BY13" s="37"/>
      <c r="BZ13" s="37"/>
      <c r="CA13" s="37"/>
      <c r="CB13" s="37"/>
      <c r="CC13" s="37"/>
      <c r="CD13" s="37"/>
      <c r="CE13" s="37"/>
      <c r="CF13" s="37"/>
      <c r="CG13" s="37"/>
      <c r="CH13" s="37"/>
      <c r="CI13" s="37"/>
      <c r="CJ13" s="37">
        <v>3</v>
      </c>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row>
    <row r="14" spans="1:201" x14ac:dyDescent="0.25">
      <c r="A14" s="29" t="s">
        <v>164</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row>
    <row r="15" spans="1:201" x14ac:dyDescent="0.25">
      <c r="A15" s="29" t="s">
        <v>165</v>
      </c>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v>1</v>
      </c>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row>
    <row r="16" spans="1:201" x14ac:dyDescent="0.25">
      <c r="A16" s="29" t="s">
        <v>166</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v>2</v>
      </c>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row>
    <row r="17" spans="1:201" x14ac:dyDescent="0.25">
      <c r="A17" s="29" t="s">
        <v>167</v>
      </c>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row>
    <row r="18" spans="1:201" x14ac:dyDescent="0.25">
      <c r="A18" s="29" t="s">
        <v>168</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row>
    <row r="19" spans="1:201" x14ac:dyDescent="0.25">
      <c r="A19" s="29" t="s">
        <v>169</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row>
    <row r="20" spans="1:201" x14ac:dyDescent="0.25">
      <c r="A20" s="29" t="s">
        <v>170</v>
      </c>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row>
    <row r="21" spans="1:201" x14ac:dyDescent="0.25">
      <c r="A21" s="29" t="s">
        <v>171</v>
      </c>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row>
    <row r="22" spans="1:201" x14ac:dyDescent="0.25">
      <c r="A22" s="29" t="s">
        <v>172</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row>
    <row r="23" spans="1:201" x14ac:dyDescent="0.25">
      <c r="A23" s="29" t="s">
        <v>173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row>
    <row r="24" spans="1:201" x14ac:dyDescent="0.25">
      <c r="A24" s="29" t="s">
        <v>174</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row>
    <row r="25" spans="1:201" x14ac:dyDescent="0.25">
      <c r="A25" s="29" t="s">
        <v>175</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row>
    <row r="26" spans="1:201" x14ac:dyDescent="0.25">
      <c r="A26" s="29" t="s">
        <v>176</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row>
    <row r="27" spans="1:201" x14ac:dyDescent="0.25">
      <c r="A27" s="29" t="s">
        <v>177</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row>
    <row r="28" spans="1:201" x14ac:dyDescent="0.25">
      <c r="A28" s="29" t="s">
        <v>178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row>
    <row r="29" spans="1:201" x14ac:dyDescent="0.25">
      <c r="A29" s="29" t="s">
        <v>179</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row>
    <row r="30" spans="1:201" x14ac:dyDescent="0.25">
      <c r="A30" s="29" t="s">
        <v>180</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row>
    <row r="31" spans="1:201" x14ac:dyDescent="0.25">
      <c r="A31" s="29" t="s">
        <v>181</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row>
    <row r="32" spans="1:201" x14ac:dyDescent="0.25">
      <c r="A32" s="29" t="s">
        <v>182</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row>
    <row r="33" spans="1:201" x14ac:dyDescent="0.25">
      <c r="A33" s="29" t="s">
        <v>183</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row>
  </sheetData>
  <mergeCells count="36">
    <mergeCell ref="BO1:BT1"/>
    <mergeCell ref="B1:F1"/>
    <mergeCell ref="G1:I1"/>
    <mergeCell ref="K1:R1"/>
    <mergeCell ref="S1:U1"/>
    <mergeCell ref="W1:AE1"/>
    <mergeCell ref="AF1:AG1"/>
    <mergeCell ref="AI1:AO1"/>
    <mergeCell ref="AP1:AW1"/>
    <mergeCell ref="AY1:BH1"/>
    <mergeCell ref="BI1:BK1"/>
    <mergeCell ref="BL1:BN1"/>
    <mergeCell ref="EC1:EI1"/>
    <mergeCell ref="BU1:BV1"/>
    <mergeCell ref="BX1:CD1"/>
    <mergeCell ref="CE1:CI1"/>
    <mergeCell ref="CK1:CS1"/>
    <mergeCell ref="CT1:CV1"/>
    <mergeCell ref="CW1:CX1"/>
    <mergeCell ref="CY1:DH1"/>
    <mergeCell ref="DI1:DN1"/>
    <mergeCell ref="DO1:DU1"/>
    <mergeCell ref="DV1:DY1"/>
    <mergeCell ref="DZ1:EB1"/>
    <mergeCell ref="GM1:GS1"/>
    <mergeCell ref="EJ1:EK1"/>
    <mergeCell ref="EL1:ER1"/>
    <mergeCell ref="ES1:EV1"/>
    <mergeCell ref="EX1:FD1"/>
    <mergeCell ref="FE1:FG1"/>
    <mergeCell ref="FI1:FN1"/>
    <mergeCell ref="FP1:FW1"/>
    <mergeCell ref="FX1:FY1"/>
    <mergeCell ref="FZ1:GC1"/>
    <mergeCell ref="GD1:GI1"/>
    <mergeCell ref="GJ1:GL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ECF4A-1EBA-417E-A68B-2AFCF495F839}">
  <dimension ref="A1:CE17"/>
  <sheetViews>
    <sheetView workbookViewId="0">
      <selection activeCell="F23" sqref="F23"/>
    </sheetView>
  </sheetViews>
  <sheetFormatPr defaultRowHeight="15" x14ac:dyDescent="0.25"/>
  <cols>
    <col min="1" max="1" width="20.28515625" customWidth="1"/>
  </cols>
  <sheetData>
    <row r="1" spans="1:83" s="21" customFormat="1" x14ac:dyDescent="0.25">
      <c r="A1" s="17" t="s">
        <v>32</v>
      </c>
      <c r="B1" s="17" t="s">
        <v>33</v>
      </c>
      <c r="C1" s="17" t="s">
        <v>34</v>
      </c>
      <c r="D1" s="17" t="s">
        <v>35</v>
      </c>
      <c r="E1" s="17" t="s">
        <v>36</v>
      </c>
      <c r="F1" s="17" t="s">
        <v>37</v>
      </c>
      <c r="G1" s="17" t="s">
        <v>38</v>
      </c>
      <c r="H1" s="17" t="s">
        <v>39</v>
      </c>
      <c r="I1" s="17" t="s">
        <v>42</v>
      </c>
      <c r="J1" s="17" t="s">
        <v>45</v>
      </c>
      <c r="K1" s="17" t="s">
        <v>48</v>
      </c>
      <c r="L1" s="17" t="s">
        <v>51</v>
      </c>
      <c r="M1" s="17" t="s">
        <v>52</v>
      </c>
      <c r="N1" s="17" t="s">
        <v>53</v>
      </c>
      <c r="O1" s="17" t="s">
        <v>54</v>
      </c>
      <c r="P1" s="17" t="s">
        <v>55</v>
      </c>
      <c r="Q1" s="17" t="s">
        <v>56</v>
      </c>
      <c r="R1" s="54" t="s">
        <v>57</v>
      </c>
      <c r="S1" s="17" t="s">
        <v>58</v>
      </c>
      <c r="T1" s="17" t="s">
        <v>59</v>
      </c>
      <c r="U1" s="17" t="s">
        <v>60</v>
      </c>
      <c r="V1" s="17" t="s">
        <v>61</v>
      </c>
      <c r="W1" s="17" t="s">
        <v>62</v>
      </c>
      <c r="X1" s="17" t="s">
        <v>63</v>
      </c>
      <c r="Y1" s="17" t="s">
        <v>64</v>
      </c>
      <c r="Z1" s="17" t="s">
        <v>65</v>
      </c>
      <c r="AA1" s="17" t="s">
        <v>66</v>
      </c>
      <c r="AB1" s="17" t="s">
        <v>67</v>
      </c>
      <c r="AC1" s="17" t="s">
        <v>68</v>
      </c>
      <c r="AD1" s="17" t="s">
        <v>69</v>
      </c>
      <c r="AE1" s="17" t="s">
        <v>70</v>
      </c>
      <c r="AF1" s="17" t="s">
        <v>71</v>
      </c>
      <c r="AG1" s="17" t="s">
        <v>72</v>
      </c>
      <c r="AH1" s="17" t="s">
        <v>73</v>
      </c>
      <c r="AI1" s="17" t="s">
        <v>74</v>
      </c>
      <c r="AJ1" s="17" t="s">
        <v>75</v>
      </c>
      <c r="AK1" s="17" t="s">
        <v>76</v>
      </c>
      <c r="AL1" s="17" t="s">
        <v>77</v>
      </c>
      <c r="AM1" s="17" t="s">
        <v>78</v>
      </c>
      <c r="AN1" s="17" t="s">
        <v>81</v>
      </c>
      <c r="AO1" s="17" t="s">
        <v>83</v>
      </c>
      <c r="AP1" s="17" t="s">
        <v>84</v>
      </c>
      <c r="AQ1" s="17" t="s">
        <v>85</v>
      </c>
      <c r="AR1" s="17" t="s">
        <v>86</v>
      </c>
      <c r="AS1" s="17" t="s">
        <v>87</v>
      </c>
      <c r="AT1" s="17" t="s">
        <v>88</v>
      </c>
      <c r="AU1" s="17" t="s">
        <v>89</v>
      </c>
      <c r="AV1" s="17" t="s">
        <v>90</v>
      </c>
      <c r="AW1" s="17" t="s">
        <v>91</v>
      </c>
      <c r="AX1" s="17" t="s">
        <v>92</v>
      </c>
      <c r="AY1" s="17" t="s">
        <v>93</v>
      </c>
      <c r="AZ1" s="17" t="s">
        <v>94</v>
      </c>
      <c r="BA1" s="17" t="s">
        <v>95</v>
      </c>
      <c r="BB1" s="17" t="s">
        <v>96</v>
      </c>
      <c r="BC1" s="17" t="s">
        <v>97</v>
      </c>
      <c r="BD1" s="17" t="s">
        <v>98</v>
      </c>
      <c r="BE1" s="17" t="s">
        <v>99</v>
      </c>
      <c r="BF1" s="17" t="s">
        <v>100</v>
      </c>
      <c r="BG1" s="17" t="s">
        <v>101</v>
      </c>
      <c r="BH1" s="17" t="s">
        <v>102</v>
      </c>
      <c r="BI1" s="17" t="s">
        <v>103</v>
      </c>
      <c r="BJ1" s="17" t="s">
        <v>104</v>
      </c>
      <c r="BK1" s="17" t="s">
        <v>105</v>
      </c>
      <c r="BL1" s="17" t="s">
        <v>106</v>
      </c>
      <c r="BM1" s="17" t="s">
        <v>107</v>
      </c>
      <c r="BN1" s="17" t="s">
        <v>108</v>
      </c>
      <c r="BO1" s="17" t="s">
        <v>109</v>
      </c>
      <c r="BP1" s="17" t="s">
        <v>110</v>
      </c>
      <c r="BQ1" s="17" t="s">
        <v>111</v>
      </c>
      <c r="BR1" s="17" t="s">
        <v>112</v>
      </c>
      <c r="BS1" s="17" t="s">
        <v>113</v>
      </c>
      <c r="BT1" s="17" t="s">
        <v>114</v>
      </c>
      <c r="BU1" s="17" t="s">
        <v>115</v>
      </c>
      <c r="BV1" s="17" t="s">
        <v>116</v>
      </c>
      <c r="BW1" s="17" t="s">
        <v>117</v>
      </c>
      <c r="BX1" s="17" t="s">
        <v>118</v>
      </c>
      <c r="BY1" s="17" t="s">
        <v>119</v>
      </c>
      <c r="BZ1" s="17" t="s">
        <v>120</v>
      </c>
      <c r="CA1" s="17" t="s">
        <v>121</v>
      </c>
      <c r="CB1" s="17" t="s">
        <v>122</v>
      </c>
      <c r="CC1" s="17" t="s">
        <v>123</v>
      </c>
      <c r="CD1" s="17" t="s">
        <v>124</v>
      </c>
      <c r="CE1" s="17" t="s">
        <v>125</v>
      </c>
    </row>
    <row r="2" spans="1:83" s="27" customFormat="1" x14ac:dyDescent="0.25">
      <c r="A2" s="22" t="s">
        <v>129</v>
      </c>
      <c r="B2" s="22">
        <v>1</v>
      </c>
      <c r="C2" s="22">
        <v>0</v>
      </c>
      <c r="D2" s="22">
        <v>0</v>
      </c>
      <c r="E2" s="22">
        <v>0</v>
      </c>
      <c r="F2" s="22">
        <v>0</v>
      </c>
      <c r="G2" s="22">
        <v>0</v>
      </c>
      <c r="H2" s="22">
        <v>0</v>
      </c>
      <c r="I2" s="22">
        <v>0</v>
      </c>
      <c r="J2" s="22">
        <v>0</v>
      </c>
      <c r="K2" s="22">
        <v>0</v>
      </c>
      <c r="L2" s="22">
        <v>2</v>
      </c>
      <c r="M2" s="22">
        <v>0</v>
      </c>
      <c r="N2" s="22">
        <v>0</v>
      </c>
      <c r="O2" s="22">
        <v>0</v>
      </c>
      <c r="P2" s="22">
        <v>0</v>
      </c>
      <c r="Q2" s="22">
        <v>0</v>
      </c>
      <c r="R2" s="23">
        <v>0</v>
      </c>
      <c r="S2" s="22">
        <v>0</v>
      </c>
      <c r="T2" s="22">
        <v>0</v>
      </c>
      <c r="U2" s="22">
        <v>0</v>
      </c>
      <c r="V2" s="22">
        <v>0</v>
      </c>
      <c r="W2" s="22">
        <v>0</v>
      </c>
      <c r="X2" s="22">
        <v>0</v>
      </c>
      <c r="Y2" s="22">
        <v>0</v>
      </c>
      <c r="Z2" s="22">
        <v>0</v>
      </c>
      <c r="AA2" s="22">
        <v>0</v>
      </c>
      <c r="AB2" s="22">
        <v>0</v>
      </c>
      <c r="AC2" s="22">
        <v>0</v>
      </c>
      <c r="AD2" s="22">
        <v>0</v>
      </c>
      <c r="AE2" s="22">
        <v>0</v>
      </c>
      <c r="AF2" s="22">
        <v>0</v>
      </c>
      <c r="AG2" s="22">
        <v>0</v>
      </c>
      <c r="AH2" s="22">
        <v>0</v>
      </c>
      <c r="AI2" s="22">
        <v>0</v>
      </c>
      <c r="AJ2" s="22">
        <v>0</v>
      </c>
      <c r="AK2" s="22">
        <v>0</v>
      </c>
      <c r="AL2" s="22">
        <v>0</v>
      </c>
      <c r="AM2" s="22">
        <v>0</v>
      </c>
      <c r="AN2" s="22">
        <v>0</v>
      </c>
      <c r="AO2" s="22">
        <v>0</v>
      </c>
      <c r="AP2" s="22">
        <v>0</v>
      </c>
      <c r="AQ2" s="22">
        <v>0</v>
      </c>
      <c r="AR2" s="22">
        <v>0</v>
      </c>
      <c r="AS2" s="22">
        <v>0</v>
      </c>
      <c r="AT2" s="22">
        <v>0</v>
      </c>
      <c r="AU2" s="22">
        <v>0</v>
      </c>
      <c r="AV2" s="22">
        <v>0</v>
      </c>
      <c r="AW2" s="22">
        <v>0</v>
      </c>
      <c r="AX2" s="22">
        <v>0</v>
      </c>
      <c r="AY2" s="22">
        <v>0</v>
      </c>
      <c r="AZ2" s="22">
        <v>0</v>
      </c>
      <c r="BA2" s="22">
        <v>0</v>
      </c>
      <c r="BB2" s="22">
        <v>0</v>
      </c>
      <c r="BC2" s="23">
        <v>0</v>
      </c>
      <c r="BD2" s="22">
        <v>0</v>
      </c>
      <c r="BE2" s="22">
        <v>0</v>
      </c>
      <c r="BF2" s="22">
        <v>0</v>
      </c>
      <c r="BG2" s="22">
        <v>0</v>
      </c>
      <c r="BH2" s="22">
        <v>0</v>
      </c>
      <c r="BI2" s="22">
        <v>0</v>
      </c>
      <c r="BJ2" s="23">
        <v>0</v>
      </c>
      <c r="BK2" s="22">
        <v>0</v>
      </c>
      <c r="BL2" s="22">
        <v>0</v>
      </c>
      <c r="BM2" s="22">
        <v>0</v>
      </c>
      <c r="BN2" s="22">
        <v>0</v>
      </c>
      <c r="BO2" s="22">
        <v>0</v>
      </c>
      <c r="BP2" s="22">
        <v>0</v>
      </c>
      <c r="BQ2" s="22">
        <v>0</v>
      </c>
      <c r="BR2" s="22">
        <v>0</v>
      </c>
      <c r="BS2" s="22">
        <v>0</v>
      </c>
      <c r="BT2" s="22">
        <v>0</v>
      </c>
      <c r="BU2" s="22">
        <v>0</v>
      </c>
      <c r="BV2" s="22">
        <v>0</v>
      </c>
      <c r="BW2" s="22">
        <v>0</v>
      </c>
      <c r="BX2" s="22">
        <v>0</v>
      </c>
      <c r="BY2" s="22">
        <v>0</v>
      </c>
      <c r="BZ2" s="22">
        <v>0</v>
      </c>
      <c r="CA2" s="22">
        <v>0</v>
      </c>
      <c r="CB2" s="22">
        <v>0</v>
      </c>
      <c r="CC2" s="22">
        <v>1</v>
      </c>
      <c r="CD2" s="22">
        <v>0</v>
      </c>
      <c r="CE2" s="22">
        <v>0</v>
      </c>
    </row>
    <row r="3" spans="1:83" s="27" customFormat="1" x14ac:dyDescent="0.25">
      <c r="A3" s="22" t="s">
        <v>186</v>
      </c>
      <c r="B3" s="22">
        <v>0</v>
      </c>
      <c r="C3" s="22">
        <v>0</v>
      </c>
      <c r="D3" s="22">
        <v>0</v>
      </c>
      <c r="E3" s="22">
        <v>0</v>
      </c>
      <c r="F3" s="22">
        <v>0</v>
      </c>
      <c r="G3" s="22">
        <v>0</v>
      </c>
      <c r="H3" s="22">
        <v>0</v>
      </c>
      <c r="I3" s="22">
        <v>0</v>
      </c>
      <c r="J3" s="22">
        <v>0</v>
      </c>
      <c r="K3" s="22">
        <v>0</v>
      </c>
      <c r="L3" s="22">
        <v>0</v>
      </c>
      <c r="M3" s="22">
        <v>0</v>
      </c>
      <c r="N3" s="22">
        <v>0</v>
      </c>
      <c r="O3" s="22">
        <v>0</v>
      </c>
      <c r="P3" s="22">
        <v>0</v>
      </c>
      <c r="Q3" s="22">
        <v>0</v>
      </c>
      <c r="R3" s="23">
        <v>0</v>
      </c>
      <c r="S3" s="22">
        <v>0</v>
      </c>
      <c r="T3" s="22">
        <v>0</v>
      </c>
      <c r="U3" s="22">
        <v>0</v>
      </c>
      <c r="V3" s="22">
        <v>0</v>
      </c>
      <c r="W3" s="22">
        <v>0</v>
      </c>
      <c r="X3" s="22">
        <v>0</v>
      </c>
      <c r="Y3" s="22">
        <v>0</v>
      </c>
      <c r="Z3" s="22">
        <v>0</v>
      </c>
      <c r="AA3" s="22">
        <v>1</v>
      </c>
      <c r="AB3" s="22">
        <v>0</v>
      </c>
      <c r="AC3" s="22">
        <v>0</v>
      </c>
      <c r="AD3" s="22">
        <v>0</v>
      </c>
      <c r="AE3" s="22">
        <v>0</v>
      </c>
      <c r="AF3" s="22">
        <v>0</v>
      </c>
      <c r="AG3" s="22">
        <v>0</v>
      </c>
      <c r="AH3" s="22">
        <v>0</v>
      </c>
      <c r="AI3" s="22">
        <v>0</v>
      </c>
      <c r="AJ3" s="22">
        <v>0</v>
      </c>
      <c r="AK3" s="22">
        <v>0</v>
      </c>
      <c r="AL3" s="22">
        <v>0</v>
      </c>
      <c r="AM3" s="22">
        <v>0</v>
      </c>
      <c r="AN3" s="22">
        <v>0</v>
      </c>
      <c r="AO3" s="22">
        <v>0</v>
      </c>
      <c r="AP3" s="22">
        <v>0</v>
      </c>
      <c r="AQ3" s="22">
        <v>0</v>
      </c>
      <c r="AR3" s="22">
        <v>0</v>
      </c>
      <c r="AS3" s="22">
        <v>0</v>
      </c>
      <c r="AT3" s="22">
        <v>0</v>
      </c>
      <c r="AU3" s="22">
        <v>0</v>
      </c>
      <c r="AV3" s="22">
        <v>0</v>
      </c>
      <c r="AW3" s="22">
        <v>0</v>
      </c>
      <c r="AX3" s="22">
        <v>0</v>
      </c>
      <c r="AY3" s="22">
        <v>0</v>
      </c>
      <c r="AZ3" s="22">
        <v>0</v>
      </c>
      <c r="BA3" s="22">
        <v>0</v>
      </c>
      <c r="BB3" s="22">
        <v>0</v>
      </c>
      <c r="BC3" s="23">
        <v>0</v>
      </c>
      <c r="BD3" s="22">
        <v>0</v>
      </c>
      <c r="BE3" s="22">
        <v>0</v>
      </c>
      <c r="BF3" s="22">
        <v>0</v>
      </c>
      <c r="BG3" s="22">
        <v>0</v>
      </c>
      <c r="BH3" s="22">
        <v>0</v>
      </c>
      <c r="BI3" s="22">
        <v>0</v>
      </c>
      <c r="BJ3" s="23">
        <v>0</v>
      </c>
      <c r="BK3" s="22">
        <v>0</v>
      </c>
      <c r="BL3" s="22">
        <v>0</v>
      </c>
      <c r="BM3" s="22">
        <v>0</v>
      </c>
      <c r="BN3" s="22">
        <v>0</v>
      </c>
      <c r="BO3" s="22">
        <v>0</v>
      </c>
      <c r="BP3" s="22">
        <v>0</v>
      </c>
      <c r="BQ3" s="22">
        <v>0</v>
      </c>
      <c r="BR3" s="22">
        <v>0</v>
      </c>
      <c r="BS3" s="22">
        <v>0</v>
      </c>
      <c r="BT3" s="22">
        <v>0</v>
      </c>
      <c r="BU3" s="22">
        <v>0</v>
      </c>
      <c r="BV3" s="22">
        <v>0</v>
      </c>
      <c r="BW3" s="22">
        <v>0</v>
      </c>
      <c r="BX3" s="22">
        <v>0</v>
      </c>
      <c r="BY3" s="22">
        <v>0</v>
      </c>
      <c r="BZ3" s="22">
        <v>0</v>
      </c>
      <c r="CA3" s="22">
        <v>0</v>
      </c>
      <c r="CB3" s="22">
        <v>0</v>
      </c>
      <c r="CC3" s="22">
        <v>0</v>
      </c>
      <c r="CD3" s="22">
        <v>0</v>
      </c>
      <c r="CE3" s="22">
        <v>0</v>
      </c>
    </row>
    <row r="4" spans="1:83" s="27" customFormat="1" x14ac:dyDescent="0.25">
      <c r="A4" s="22" t="s">
        <v>190</v>
      </c>
      <c r="B4" s="23">
        <v>0</v>
      </c>
      <c r="C4" s="22">
        <v>0</v>
      </c>
      <c r="D4" s="23">
        <v>0</v>
      </c>
      <c r="E4" s="22">
        <v>0</v>
      </c>
      <c r="F4" s="22">
        <v>0</v>
      </c>
      <c r="G4" s="23">
        <v>0</v>
      </c>
      <c r="H4" s="22">
        <v>0</v>
      </c>
      <c r="I4" s="22">
        <v>0</v>
      </c>
      <c r="J4" s="22">
        <v>0</v>
      </c>
      <c r="K4" s="22">
        <v>0</v>
      </c>
      <c r="L4" s="22">
        <v>0</v>
      </c>
      <c r="M4" s="22">
        <v>0</v>
      </c>
      <c r="N4" s="22">
        <v>0</v>
      </c>
      <c r="O4" s="22">
        <v>0</v>
      </c>
      <c r="P4" s="22">
        <v>0</v>
      </c>
      <c r="Q4" s="23">
        <v>0</v>
      </c>
      <c r="R4" s="22">
        <v>0</v>
      </c>
      <c r="S4" s="22">
        <v>0</v>
      </c>
      <c r="T4" s="23">
        <v>0</v>
      </c>
      <c r="U4" s="22">
        <v>0</v>
      </c>
      <c r="V4" s="22">
        <v>0</v>
      </c>
      <c r="W4" s="23">
        <v>0</v>
      </c>
      <c r="X4" s="22">
        <v>0</v>
      </c>
      <c r="Y4" s="22">
        <v>0</v>
      </c>
      <c r="Z4" s="22">
        <v>0</v>
      </c>
      <c r="AA4" s="22">
        <v>0</v>
      </c>
      <c r="AB4" s="22">
        <v>0</v>
      </c>
      <c r="AC4" s="22">
        <v>0</v>
      </c>
      <c r="AD4" s="22">
        <v>0</v>
      </c>
      <c r="AE4" s="22">
        <v>0</v>
      </c>
      <c r="AF4" s="23">
        <v>0</v>
      </c>
      <c r="AG4" s="22">
        <v>0</v>
      </c>
      <c r="AH4" s="22">
        <v>0</v>
      </c>
      <c r="AI4" s="23">
        <v>0</v>
      </c>
      <c r="AJ4" s="22">
        <v>0</v>
      </c>
      <c r="AK4" s="22">
        <v>0</v>
      </c>
      <c r="AL4" s="22">
        <v>0</v>
      </c>
      <c r="AM4" s="23">
        <v>0</v>
      </c>
      <c r="AN4" s="22">
        <v>0</v>
      </c>
      <c r="AO4" s="22">
        <v>1</v>
      </c>
      <c r="AP4" s="22">
        <v>0</v>
      </c>
      <c r="AQ4" s="23">
        <v>0</v>
      </c>
      <c r="AR4" s="22">
        <v>0</v>
      </c>
      <c r="AS4" s="22">
        <v>0</v>
      </c>
      <c r="AT4" s="23">
        <v>0</v>
      </c>
      <c r="AU4" s="25">
        <v>0</v>
      </c>
      <c r="AV4" s="22">
        <v>0</v>
      </c>
      <c r="AW4" s="22">
        <v>0</v>
      </c>
      <c r="AX4" s="22">
        <v>0</v>
      </c>
      <c r="AY4" s="22">
        <v>0</v>
      </c>
      <c r="AZ4" s="23">
        <v>0</v>
      </c>
      <c r="BA4" s="25">
        <v>0</v>
      </c>
      <c r="BB4" s="22">
        <v>0</v>
      </c>
      <c r="BC4" s="23">
        <v>0</v>
      </c>
      <c r="BD4" s="22">
        <v>0</v>
      </c>
      <c r="BE4" s="22">
        <v>0</v>
      </c>
      <c r="BF4" s="23">
        <v>0</v>
      </c>
      <c r="BG4" s="22">
        <v>0</v>
      </c>
      <c r="BH4" s="22">
        <v>0</v>
      </c>
      <c r="BI4" s="22">
        <v>0</v>
      </c>
      <c r="BJ4" s="22">
        <v>0</v>
      </c>
      <c r="BK4" s="22">
        <v>0</v>
      </c>
      <c r="BL4" s="23">
        <v>0</v>
      </c>
      <c r="BM4" s="22">
        <v>0</v>
      </c>
      <c r="BN4" s="22">
        <v>0</v>
      </c>
      <c r="BO4" s="22">
        <v>0</v>
      </c>
      <c r="BP4" s="22">
        <v>0</v>
      </c>
      <c r="BQ4" s="22">
        <v>0</v>
      </c>
      <c r="BR4" s="22">
        <v>0</v>
      </c>
      <c r="BS4" s="22">
        <v>0</v>
      </c>
      <c r="BT4" s="22">
        <v>0</v>
      </c>
      <c r="BU4" s="22">
        <v>0</v>
      </c>
      <c r="BV4" s="22">
        <v>0</v>
      </c>
      <c r="BW4" s="22">
        <v>0</v>
      </c>
      <c r="BX4" s="22">
        <v>0</v>
      </c>
      <c r="BY4" s="22">
        <v>0</v>
      </c>
      <c r="BZ4" s="22">
        <v>0</v>
      </c>
      <c r="CA4" s="22">
        <v>0</v>
      </c>
      <c r="CB4" s="22">
        <v>0</v>
      </c>
      <c r="CC4" s="22">
        <v>0</v>
      </c>
      <c r="CD4" s="22">
        <v>0</v>
      </c>
      <c r="CE4" s="23">
        <v>0</v>
      </c>
    </row>
    <row r="5" spans="1:83" s="27" customFormat="1" x14ac:dyDescent="0.25">
      <c r="A5" s="22" t="s">
        <v>130</v>
      </c>
      <c r="B5" s="23">
        <v>0</v>
      </c>
      <c r="C5" s="22">
        <v>1</v>
      </c>
      <c r="D5" s="22">
        <v>0</v>
      </c>
      <c r="E5" s="23">
        <v>0</v>
      </c>
      <c r="F5" s="23">
        <v>0</v>
      </c>
      <c r="G5" s="22">
        <v>0</v>
      </c>
      <c r="H5" s="23">
        <v>0</v>
      </c>
      <c r="I5" s="22">
        <v>0</v>
      </c>
      <c r="J5" s="23">
        <v>0</v>
      </c>
      <c r="K5" s="23">
        <v>1</v>
      </c>
      <c r="L5" s="23">
        <v>0</v>
      </c>
      <c r="M5" s="23">
        <v>0</v>
      </c>
      <c r="N5" s="23">
        <v>0</v>
      </c>
      <c r="O5" s="23">
        <v>0</v>
      </c>
      <c r="P5" s="22">
        <v>0</v>
      </c>
      <c r="Q5" s="22">
        <v>0</v>
      </c>
      <c r="R5" s="22">
        <v>0</v>
      </c>
      <c r="S5" s="22">
        <v>0</v>
      </c>
      <c r="T5" s="22">
        <v>0</v>
      </c>
      <c r="U5" s="22">
        <v>0</v>
      </c>
      <c r="V5" s="22">
        <v>0</v>
      </c>
      <c r="W5" s="22">
        <v>0</v>
      </c>
      <c r="X5" s="23">
        <v>0</v>
      </c>
      <c r="Y5" s="22">
        <v>0</v>
      </c>
      <c r="Z5" s="22">
        <v>0</v>
      </c>
      <c r="AA5" s="23">
        <v>0</v>
      </c>
      <c r="AB5" s="23">
        <v>0</v>
      </c>
      <c r="AC5" s="22">
        <v>0</v>
      </c>
      <c r="AD5" s="22">
        <v>0</v>
      </c>
      <c r="AE5" s="22">
        <v>0</v>
      </c>
      <c r="AF5" s="22">
        <v>0</v>
      </c>
      <c r="AG5" s="22">
        <v>1</v>
      </c>
      <c r="AH5" s="22">
        <v>0</v>
      </c>
      <c r="AI5" s="22">
        <v>0</v>
      </c>
      <c r="AJ5" s="23">
        <v>0</v>
      </c>
      <c r="AK5" s="22">
        <v>0</v>
      </c>
      <c r="AL5" s="22">
        <v>0</v>
      </c>
      <c r="AM5" s="22">
        <v>0</v>
      </c>
      <c r="AN5" s="22">
        <v>0</v>
      </c>
      <c r="AO5" s="22">
        <v>0</v>
      </c>
      <c r="AP5" s="22">
        <v>0</v>
      </c>
      <c r="AQ5" s="22">
        <v>0</v>
      </c>
      <c r="AR5" s="22">
        <v>0</v>
      </c>
      <c r="AS5" s="22">
        <v>0</v>
      </c>
      <c r="AT5" s="22">
        <v>0</v>
      </c>
      <c r="AU5" s="23">
        <v>0</v>
      </c>
      <c r="AV5" s="22">
        <v>0</v>
      </c>
      <c r="AW5" s="23">
        <v>0</v>
      </c>
      <c r="AX5" s="23">
        <v>0</v>
      </c>
      <c r="AY5" s="22">
        <v>0</v>
      </c>
      <c r="AZ5" s="22">
        <v>0</v>
      </c>
      <c r="BA5" s="22">
        <v>0</v>
      </c>
      <c r="BB5" s="22">
        <v>0</v>
      </c>
      <c r="BC5" s="23">
        <v>0</v>
      </c>
      <c r="BD5" s="22">
        <v>0</v>
      </c>
      <c r="BE5" s="25">
        <v>0</v>
      </c>
      <c r="BF5" s="22">
        <v>0</v>
      </c>
      <c r="BG5" s="22">
        <v>0</v>
      </c>
      <c r="BH5" s="22">
        <v>0</v>
      </c>
      <c r="BI5" s="22">
        <v>0</v>
      </c>
      <c r="BJ5" s="23">
        <v>0</v>
      </c>
      <c r="BK5" s="22">
        <v>0</v>
      </c>
      <c r="BL5" s="22">
        <v>0</v>
      </c>
      <c r="BM5" s="23">
        <v>0</v>
      </c>
      <c r="BN5" s="22">
        <v>0</v>
      </c>
      <c r="BO5" s="22">
        <v>0</v>
      </c>
      <c r="BP5" s="23">
        <v>0</v>
      </c>
      <c r="BQ5" s="22">
        <v>0</v>
      </c>
      <c r="BR5" s="22">
        <v>0</v>
      </c>
      <c r="BS5" s="22">
        <v>0</v>
      </c>
      <c r="BT5" s="22">
        <v>0</v>
      </c>
      <c r="BU5" s="22">
        <v>0</v>
      </c>
      <c r="BV5" s="22">
        <v>0</v>
      </c>
      <c r="BW5" s="22">
        <v>0</v>
      </c>
      <c r="BX5" s="22">
        <v>0</v>
      </c>
      <c r="BY5" s="22">
        <v>0</v>
      </c>
      <c r="BZ5" s="22">
        <v>0</v>
      </c>
      <c r="CA5" s="22">
        <v>0</v>
      </c>
      <c r="CB5" s="22">
        <v>0</v>
      </c>
      <c r="CC5" s="22">
        <v>0</v>
      </c>
      <c r="CD5" s="22">
        <v>0</v>
      </c>
      <c r="CE5" s="22">
        <v>0</v>
      </c>
    </row>
    <row r="6" spans="1:83" s="27" customFormat="1" x14ac:dyDescent="0.25">
      <c r="A6" s="22" t="s">
        <v>131</v>
      </c>
      <c r="B6" s="23">
        <v>0</v>
      </c>
      <c r="C6" s="22">
        <v>0</v>
      </c>
      <c r="D6" s="22">
        <v>0</v>
      </c>
      <c r="E6" s="23">
        <v>3</v>
      </c>
      <c r="F6" s="23">
        <v>0</v>
      </c>
      <c r="G6" s="22">
        <v>0</v>
      </c>
      <c r="H6" s="23">
        <v>11</v>
      </c>
      <c r="I6" s="22">
        <v>9</v>
      </c>
      <c r="J6" s="23">
        <v>1</v>
      </c>
      <c r="K6" s="23">
        <v>1</v>
      </c>
      <c r="L6" s="23">
        <v>14</v>
      </c>
      <c r="M6" s="23">
        <v>1</v>
      </c>
      <c r="N6" s="23">
        <v>0</v>
      </c>
      <c r="O6" s="23">
        <v>1</v>
      </c>
      <c r="P6" s="22">
        <v>2</v>
      </c>
      <c r="Q6" s="22">
        <v>0</v>
      </c>
      <c r="R6" s="22">
        <v>1</v>
      </c>
      <c r="S6" s="22">
        <v>0</v>
      </c>
      <c r="T6" s="22">
        <v>0</v>
      </c>
      <c r="U6" s="22">
        <v>0</v>
      </c>
      <c r="V6" s="22">
        <v>0</v>
      </c>
      <c r="W6" s="22">
        <v>0</v>
      </c>
      <c r="X6" s="23">
        <v>17</v>
      </c>
      <c r="Y6" s="22">
        <v>0</v>
      </c>
      <c r="Z6" s="22">
        <v>0</v>
      </c>
      <c r="AA6" s="23">
        <v>1</v>
      </c>
      <c r="AB6" s="23">
        <v>0</v>
      </c>
      <c r="AC6" s="22">
        <v>0</v>
      </c>
      <c r="AD6" s="22">
        <v>4</v>
      </c>
      <c r="AE6" s="22">
        <v>0</v>
      </c>
      <c r="AF6" s="22">
        <v>0</v>
      </c>
      <c r="AG6" s="22">
        <v>4</v>
      </c>
      <c r="AH6" s="22">
        <v>0</v>
      </c>
      <c r="AI6" s="22">
        <v>0</v>
      </c>
      <c r="AJ6" s="23">
        <v>5</v>
      </c>
      <c r="AK6" s="22">
        <v>0</v>
      </c>
      <c r="AL6" s="22">
        <v>0</v>
      </c>
      <c r="AM6" s="22">
        <v>0</v>
      </c>
      <c r="AN6" s="22">
        <v>0</v>
      </c>
      <c r="AO6" s="22">
        <v>0</v>
      </c>
      <c r="AP6" s="22">
        <v>0</v>
      </c>
      <c r="AQ6" s="22">
        <v>0</v>
      </c>
      <c r="AR6" s="22">
        <v>4</v>
      </c>
      <c r="AS6" s="22">
        <v>0</v>
      </c>
      <c r="AT6" s="22">
        <v>0</v>
      </c>
      <c r="AU6" s="23">
        <v>8</v>
      </c>
      <c r="AV6" s="22">
        <v>1</v>
      </c>
      <c r="AW6" s="23">
        <v>0</v>
      </c>
      <c r="AX6" s="23">
        <v>2</v>
      </c>
      <c r="AY6" s="22">
        <v>1</v>
      </c>
      <c r="AZ6" s="22">
        <v>0</v>
      </c>
      <c r="BA6" s="22">
        <v>6</v>
      </c>
      <c r="BB6" s="22">
        <v>0</v>
      </c>
      <c r="BC6" s="23">
        <v>0</v>
      </c>
      <c r="BD6" s="22">
        <v>0</v>
      </c>
      <c r="BE6" s="22">
        <v>0</v>
      </c>
      <c r="BF6" s="22">
        <v>0</v>
      </c>
      <c r="BG6" s="22">
        <v>0</v>
      </c>
      <c r="BH6" s="22">
        <v>1</v>
      </c>
      <c r="BI6" s="22">
        <v>0</v>
      </c>
      <c r="BJ6" s="23">
        <v>0</v>
      </c>
      <c r="BK6" s="22">
        <v>0</v>
      </c>
      <c r="BL6" s="22">
        <v>0</v>
      </c>
      <c r="BM6" s="23">
        <v>0</v>
      </c>
      <c r="BN6" s="22">
        <v>0</v>
      </c>
      <c r="BO6" s="22">
        <v>0</v>
      </c>
      <c r="BP6" s="23">
        <v>0</v>
      </c>
      <c r="BQ6" s="22">
        <v>0</v>
      </c>
      <c r="BR6" s="22">
        <v>0</v>
      </c>
      <c r="BS6" s="22">
        <v>4</v>
      </c>
      <c r="BT6" s="22">
        <v>0</v>
      </c>
      <c r="BU6" s="22">
        <v>0</v>
      </c>
      <c r="BV6" s="22">
        <v>0</v>
      </c>
      <c r="BW6" s="22">
        <v>0</v>
      </c>
      <c r="BX6" s="22">
        <v>0</v>
      </c>
      <c r="BY6" s="22">
        <v>0</v>
      </c>
      <c r="BZ6" s="22">
        <v>0</v>
      </c>
      <c r="CA6" s="22">
        <v>0</v>
      </c>
      <c r="CB6" s="22">
        <v>0</v>
      </c>
      <c r="CC6" s="22">
        <v>2</v>
      </c>
      <c r="CD6" s="22">
        <v>0</v>
      </c>
      <c r="CE6" s="22">
        <v>0</v>
      </c>
    </row>
    <row r="7" spans="1:83" s="27" customFormat="1" x14ac:dyDescent="0.25">
      <c r="A7" s="22" t="s">
        <v>132</v>
      </c>
      <c r="B7" s="23">
        <v>40</v>
      </c>
      <c r="C7" s="22">
        <v>7</v>
      </c>
      <c r="D7" s="22">
        <v>0</v>
      </c>
      <c r="E7" s="23">
        <v>43</v>
      </c>
      <c r="F7" s="23">
        <v>11</v>
      </c>
      <c r="G7" s="22">
        <v>0</v>
      </c>
      <c r="H7" s="22">
        <v>56</v>
      </c>
      <c r="I7" s="22">
        <v>36</v>
      </c>
      <c r="J7" s="22">
        <v>44</v>
      </c>
      <c r="K7" s="22">
        <v>53</v>
      </c>
      <c r="L7" s="23">
        <v>1</v>
      </c>
      <c r="M7" s="23">
        <v>0</v>
      </c>
      <c r="N7" s="23">
        <v>0</v>
      </c>
      <c r="O7" s="23">
        <v>72</v>
      </c>
      <c r="P7" s="23">
        <v>8</v>
      </c>
      <c r="Q7" s="22">
        <v>0</v>
      </c>
      <c r="R7" s="23">
        <v>17</v>
      </c>
      <c r="S7" s="22">
        <v>0</v>
      </c>
      <c r="T7" s="22">
        <v>0</v>
      </c>
      <c r="U7" s="22">
        <v>94</v>
      </c>
      <c r="V7" s="23">
        <v>2</v>
      </c>
      <c r="W7" s="22">
        <v>0</v>
      </c>
      <c r="X7" s="22">
        <v>22</v>
      </c>
      <c r="Y7" s="22">
        <v>2</v>
      </c>
      <c r="Z7" s="22">
        <v>0</v>
      </c>
      <c r="AA7" s="23">
        <v>0</v>
      </c>
      <c r="AB7" s="22">
        <v>1</v>
      </c>
      <c r="AC7" s="22">
        <v>0</v>
      </c>
      <c r="AD7" s="23">
        <v>14</v>
      </c>
      <c r="AE7" s="22">
        <v>0</v>
      </c>
      <c r="AF7" s="22">
        <v>0</v>
      </c>
      <c r="AG7" s="22">
        <v>79</v>
      </c>
      <c r="AH7" s="22">
        <v>1</v>
      </c>
      <c r="AI7" s="22">
        <v>0</v>
      </c>
      <c r="AJ7" s="22">
        <v>1</v>
      </c>
      <c r="AK7" s="22">
        <v>0</v>
      </c>
      <c r="AL7" s="22">
        <v>0</v>
      </c>
      <c r="AM7" s="23">
        <v>0</v>
      </c>
      <c r="AN7" s="23">
        <v>0</v>
      </c>
      <c r="AO7" s="22">
        <v>2</v>
      </c>
      <c r="AP7" s="22">
        <v>0</v>
      </c>
      <c r="AQ7" s="22">
        <v>0</v>
      </c>
      <c r="AR7" s="22">
        <v>26</v>
      </c>
      <c r="AS7" s="22">
        <v>0</v>
      </c>
      <c r="AT7" s="22">
        <v>0</v>
      </c>
      <c r="AU7" s="22">
        <v>87</v>
      </c>
      <c r="AV7" s="22">
        <v>10</v>
      </c>
      <c r="AW7" s="23">
        <v>0</v>
      </c>
      <c r="AX7" s="23">
        <v>54</v>
      </c>
      <c r="AY7" s="22">
        <v>1</v>
      </c>
      <c r="AZ7" s="22">
        <v>0</v>
      </c>
      <c r="BA7" s="23">
        <v>5</v>
      </c>
      <c r="BB7" s="22">
        <v>0</v>
      </c>
      <c r="BC7" s="23">
        <v>0</v>
      </c>
      <c r="BD7" s="23">
        <v>2</v>
      </c>
      <c r="BE7" s="23">
        <v>1</v>
      </c>
      <c r="BF7" s="22">
        <v>0</v>
      </c>
      <c r="BG7" s="23">
        <v>0</v>
      </c>
      <c r="BH7" s="22">
        <v>0</v>
      </c>
      <c r="BI7" s="22">
        <v>0</v>
      </c>
      <c r="BJ7" s="23">
        <v>30</v>
      </c>
      <c r="BK7" s="22">
        <v>3</v>
      </c>
      <c r="BL7" s="22">
        <v>0</v>
      </c>
      <c r="BM7" s="23">
        <v>3</v>
      </c>
      <c r="BN7" s="22">
        <v>0</v>
      </c>
      <c r="BO7" s="22">
        <v>0</v>
      </c>
      <c r="BP7" s="22">
        <v>5</v>
      </c>
      <c r="BQ7" s="23">
        <v>1</v>
      </c>
      <c r="BR7" s="22">
        <v>0</v>
      </c>
      <c r="BS7" s="22">
        <v>26</v>
      </c>
      <c r="BT7" s="22">
        <v>1</v>
      </c>
      <c r="BU7" s="22">
        <v>0</v>
      </c>
      <c r="BV7" s="22">
        <v>2</v>
      </c>
      <c r="BW7" s="22">
        <v>1</v>
      </c>
      <c r="BX7" s="22">
        <v>0</v>
      </c>
      <c r="BY7" s="22">
        <v>0</v>
      </c>
      <c r="BZ7" s="23">
        <v>0</v>
      </c>
      <c r="CA7" s="23">
        <v>0</v>
      </c>
      <c r="CB7" s="23">
        <v>0</v>
      </c>
      <c r="CC7" s="22">
        <v>24</v>
      </c>
      <c r="CD7" s="22">
        <v>2</v>
      </c>
      <c r="CE7" s="22">
        <v>0</v>
      </c>
    </row>
    <row r="8" spans="1:83" s="27" customFormat="1" x14ac:dyDescent="0.25">
      <c r="A8" s="22" t="s">
        <v>135</v>
      </c>
      <c r="B8" s="23">
        <v>24</v>
      </c>
      <c r="C8" s="22">
        <v>5</v>
      </c>
      <c r="D8" s="22">
        <v>0</v>
      </c>
      <c r="E8" s="23">
        <v>3</v>
      </c>
      <c r="F8" s="22">
        <v>2</v>
      </c>
      <c r="G8" s="22">
        <v>0</v>
      </c>
      <c r="H8" s="22">
        <v>4</v>
      </c>
      <c r="I8" s="22">
        <v>1</v>
      </c>
      <c r="J8" s="22">
        <v>1</v>
      </c>
      <c r="K8" s="22">
        <v>8</v>
      </c>
      <c r="L8" s="22">
        <v>84</v>
      </c>
      <c r="M8" s="22">
        <v>13</v>
      </c>
      <c r="N8" s="22">
        <v>0</v>
      </c>
      <c r="O8" s="23">
        <v>1</v>
      </c>
      <c r="P8" s="22">
        <v>1</v>
      </c>
      <c r="Q8" s="22">
        <v>0</v>
      </c>
      <c r="R8" s="23">
        <v>10</v>
      </c>
      <c r="S8" s="22">
        <v>4</v>
      </c>
      <c r="T8" s="22">
        <v>0</v>
      </c>
      <c r="U8" s="22">
        <v>0</v>
      </c>
      <c r="V8" s="22">
        <v>0</v>
      </c>
      <c r="W8" s="22">
        <v>0</v>
      </c>
      <c r="X8" s="22">
        <v>0</v>
      </c>
      <c r="Y8" s="22">
        <v>0</v>
      </c>
      <c r="Z8" s="22">
        <v>0</v>
      </c>
      <c r="AA8" s="22">
        <v>7</v>
      </c>
      <c r="AB8" s="22">
        <v>1</v>
      </c>
      <c r="AC8" s="22">
        <v>0</v>
      </c>
      <c r="AD8" s="22">
        <v>4</v>
      </c>
      <c r="AE8" s="22">
        <v>2</v>
      </c>
      <c r="AF8" s="22">
        <v>0</v>
      </c>
      <c r="AG8" s="22">
        <v>12</v>
      </c>
      <c r="AH8" s="22">
        <v>0</v>
      </c>
      <c r="AI8" s="22">
        <v>0</v>
      </c>
      <c r="AJ8" s="22">
        <v>57</v>
      </c>
      <c r="AK8" s="22">
        <v>26</v>
      </c>
      <c r="AL8" s="22">
        <v>0</v>
      </c>
      <c r="AM8" s="23">
        <v>25</v>
      </c>
      <c r="AN8" s="22">
        <v>3</v>
      </c>
      <c r="AO8" s="22">
        <v>41</v>
      </c>
      <c r="AP8" s="22">
        <v>7</v>
      </c>
      <c r="AQ8" s="22">
        <v>0</v>
      </c>
      <c r="AR8" s="22">
        <v>47</v>
      </c>
      <c r="AS8" s="22">
        <v>10</v>
      </c>
      <c r="AT8" s="22">
        <v>0</v>
      </c>
      <c r="AU8" s="22">
        <v>21</v>
      </c>
      <c r="AV8" s="22">
        <v>2</v>
      </c>
      <c r="AW8" s="22">
        <v>0</v>
      </c>
      <c r="AX8" s="22">
        <v>31</v>
      </c>
      <c r="AY8" s="22">
        <v>3</v>
      </c>
      <c r="AZ8" s="22">
        <v>0</v>
      </c>
      <c r="BA8" s="22">
        <v>10</v>
      </c>
      <c r="BB8" s="22">
        <v>3</v>
      </c>
      <c r="BC8" s="23">
        <v>0</v>
      </c>
      <c r="BD8" s="23">
        <v>3</v>
      </c>
      <c r="BE8" s="22">
        <v>6</v>
      </c>
      <c r="BF8" s="22">
        <v>0</v>
      </c>
      <c r="BG8" s="22">
        <v>1</v>
      </c>
      <c r="BH8" s="22">
        <v>1</v>
      </c>
      <c r="BI8" s="22">
        <v>0</v>
      </c>
      <c r="BJ8" s="22">
        <v>6</v>
      </c>
      <c r="BK8" s="22">
        <v>14</v>
      </c>
      <c r="BL8" s="22">
        <v>0</v>
      </c>
      <c r="BM8" s="23">
        <v>14</v>
      </c>
      <c r="BN8" s="22">
        <v>2</v>
      </c>
      <c r="BO8" s="22">
        <v>0</v>
      </c>
      <c r="BP8" s="22">
        <v>8</v>
      </c>
      <c r="BQ8" s="22">
        <v>5</v>
      </c>
      <c r="BR8" s="22">
        <v>0</v>
      </c>
      <c r="BS8" s="22">
        <v>26</v>
      </c>
      <c r="BT8" s="22">
        <v>4</v>
      </c>
      <c r="BU8" s="22">
        <v>0</v>
      </c>
      <c r="BV8" s="22">
        <v>4</v>
      </c>
      <c r="BW8" s="22">
        <v>11</v>
      </c>
      <c r="BX8" s="22">
        <v>1</v>
      </c>
      <c r="BY8" s="22">
        <v>0</v>
      </c>
      <c r="BZ8" s="22">
        <v>61</v>
      </c>
      <c r="CA8" s="22">
        <v>52</v>
      </c>
      <c r="CB8" s="22">
        <v>0</v>
      </c>
      <c r="CC8" s="22">
        <v>3</v>
      </c>
      <c r="CD8" s="22">
        <v>4</v>
      </c>
      <c r="CE8" s="22">
        <v>0</v>
      </c>
    </row>
    <row r="9" spans="1:83" s="27" customFormat="1" x14ac:dyDescent="0.25">
      <c r="A9" s="22" t="s">
        <v>191</v>
      </c>
      <c r="B9" s="23">
        <v>0</v>
      </c>
      <c r="C9" s="22">
        <v>0</v>
      </c>
      <c r="D9" s="22">
        <v>0</v>
      </c>
      <c r="E9" s="23">
        <v>0</v>
      </c>
      <c r="F9" s="22">
        <v>0</v>
      </c>
      <c r="G9" s="22">
        <v>0</v>
      </c>
      <c r="H9" s="22">
        <v>0</v>
      </c>
      <c r="I9" s="22">
        <v>0</v>
      </c>
      <c r="J9" s="22">
        <v>0</v>
      </c>
      <c r="K9" s="22">
        <v>0</v>
      </c>
      <c r="L9" s="22">
        <v>0</v>
      </c>
      <c r="M9" s="22">
        <v>0</v>
      </c>
      <c r="N9" s="22">
        <v>0</v>
      </c>
      <c r="O9" s="23">
        <v>0</v>
      </c>
      <c r="P9" s="22">
        <v>0</v>
      </c>
      <c r="Q9" s="22">
        <v>0</v>
      </c>
      <c r="R9" s="23">
        <v>0</v>
      </c>
      <c r="S9" s="22">
        <v>0</v>
      </c>
      <c r="T9" s="22">
        <v>0</v>
      </c>
      <c r="U9" s="22">
        <v>0</v>
      </c>
      <c r="V9" s="22">
        <v>0</v>
      </c>
      <c r="W9" s="22">
        <v>0</v>
      </c>
      <c r="X9" s="22">
        <v>0</v>
      </c>
      <c r="Y9" s="22">
        <v>0</v>
      </c>
      <c r="Z9" s="22">
        <v>0</v>
      </c>
      <c r="AA9" s="22">
        <v>1</v>
      </c>
      <c r="AB9" s="22">
        <v>0</v>
      </c>
      <c r="AC9" s="22">
        <v>0</v>
      </c>
      <c r="AD9" s="22">
        <v>0</v>
      </c>
      <c r="AE9" s="22">
        <v>0</v>
      </c>
      <c r="AF9" s="22">
        <v>0</v>
      </c>
      <c r="AG9" s="22">
        <v>0</v>
      </c>
      <c r="AH9" s="22">
        <v>0</v>
      </c>
      <c r="AI9" s="22">
        <v>0</v>
      </c>
      <c r="AJ9" s="22">
        <v>0</v>
      </c>
      <c r="AK9" s="22">
        <v>0</v>
      </c>
      <c r="AL9" s="22">
        <v>0</v>
      </c>
      <c r="AM9" s="23">
        <v>0</v>
      </c>
      <c r="AN9" s="22">
        <v>0</v>
      </c>
      <c r="AO9" s="22">
        <v>0</v>
      </c>
      <c r="AP9" s="22">
        <v>0</v>
      </c>
      <c r="AQ9" s="22">
        <v>0</v>
      </c>
      <c r="AR9" s="22">
        <v>0</v>
      </c>
      <c r="AS9" s="22">
        <v>0</v>
      </c>
      <c r="AT9" s="22">
        <v>0</v>
      </c>
      <c r="AU9" s="22">
        <v>0</v>
      </c>
      <c r="AV9" s="22">
        <v>0</v>
      </c>
      <c r="AW9" s="22">
        <v>0</v>
      </c>
      <c r="AX9" s="22">
        <v>0</v>
      </c>
      <c r="AY9" s="22">
        <v>0</v>
      </c>
      <c r="AZ9" s="22">
        <v>0</v>
      </c>
      <c r="BA9" s="22">
        <v>0</v>
      </c>
      <c r="BB9" s="22">
        <v>0</v>
      </c>
      <c r="BC9" s="23">
        <v>0</v>
      </c>
      <c r="BD9" s="23">
        <v>0</v>
      </c>
      <c r="BE9" s="22">
        <v>0</v>
      </c>
      <c r="BF9" s="22">
        <v>0</v>
      </c>
      <c r="BG9" s="22">
        <v>0</v>
      </c>
      <c r="BH9" s="22">
        <v>0</v>
      </c>
      <c r="BI9" s="22">
        <v>0</v>
      </c>
      <c r="BJ9" s="22">
        <v>0</v>
      </c>
      <c r="BK9" s="22">
        <v>0</v>
      </c>
      <c r="BL9" s="22">
        <v>0</v>
      </c>
      <c r="BM9" s="23">
        <v>0</v>
      </c>
      <c r="BN9" s="22">
        <v>0</v>
      </c>
      <c r="BO9" s="22">
        <v>0</v>
      </c>
      <c r="BP9" s="22">
        <v>0</v>
      </c>
      <c r="BQ9" s="22">
        <v>0</v>
      </c>
      <c r="BR9" s="22">
        <v>0</v>
      </c>
      <c r="BS9" s="22">
        <v>0</v>
      </c>
      <c r="BT9" s="22">
        <v>0</v>
      </c>
      <c r="BU9" s="22">
        <v>0</v>
      </c>
      <c r="BV9" s="22">
        <v>0</v>
      </c>
      <c r="BW9" s="22">
        <v>0</v>
      </c>
      <c r="BX9" s="22">
        <v>0</v>
      </c>
      <c r="BY9" s="22">
        <v>0</v>
      </c>
      <c r="BZ9" s="22">
        <v>0</v>
      </c>
      <c r="CA9" s="22">
        <v>0</v>
      </c>
      <c r="CB9" s="22">
        <v>0</v>
      </c>
      <c r="CC9" s="22">
        <v>0</v>
      </c>
      <c r="CD9" s="22">
        <v>0</v>
      </c>
      <c r="CE9" s="22">
        <v>0</v>
      </c>
    </row>
    <row r="10" spans="1:83" s="27" customFormat="1" x14ac:dyDescent="0.25">
      <c r="A10" s="22" t="s">
        <v>136</v>
      </c>
      <c r="B10" s="22">
        <v>0</v>
      </c>
      <c r="C10" s="22">
        <v>0</v>
      </c>
      <c r="D10" s="22">
        <v>0</v>
      </c>
      <c r="E10" s="23">
        <v>0</v>
      </c>
      <c r="F10" s="22">
        <v>0</v>
      </c>
      <c r="G10" s="23">
        <v>0</v>
      </c>
      <c r="H10" s="22">
        <v>0</v>
      </c>
      <c r="I10" s="22">
        <v>0</v>
      </c>
      <c r="J10" s="22">
        <v>0</v>
      </c>
      <c r="K10" s="22">
        <v>0</v>
      </c>
      <c r="L10" s="22">
        <v>7</v>
      </c>
      <c r="M10" s="22">
        <v>1</v>
      </c>
      <c r="N10" s="22">
        <v>0</v>
      </c>
      <c r="O10" s="22">
        <v>0</v>
      </c>
      <c r="P10" s="22">
        <v>1</v>
      </c>
      <c r="Q10" s="23">
        <v>0</v>
      </c>
      <c r="R10" s="22">
        <v>1</v>
      </c>
      <c r="S10" s="22">
        <v>0</v>
      </c>
      <c r="T10" s="23">
        <v>0</v>
      </c>
      <c r="U10" s="22">
        <v>0</v>
      </c>
      <c r="V10" s="22">
        <v>0</v>
      </c>
      <c r="W10" s="23">
        <v>0</v>
      </c>
      <c r="X10" s="22">
        <v>0</v>
      </c>
      <c r="Y10" s="22">
        <v>0</v>
      </c>
      <c r="Z10" s="22">
        <v>0</v>
      </c>
      <c r="AA10" s="22">
        <v>1</v>
      </c>
      <c r="AB10" s="22">
        <v>0</v>
      </c>
      <c r="AC10" s="22">
        <v>0</v>
      </c>
      <c r="AD10" s="23">
        <v>3</v>
      </c>
      <c r="AE10" s="22">
        <v>0</v>
      </c>
      <c r="AF10" s="23">
        <v>2</v>
      </c>
      <c r="AG10" s="22">
        <v>0</v>
      </c>
      <c r="AH10" s="22">
        <v>0</v>
      </c>
      <c r="AI10" s="23">
        <v>0</v>
      </c>
      <c r="AJ10" s="22">
        <v>1</v>
      </c>
      <c r="AK10" s="22">
        <v>0</v>
      </c>
      <c r="AL10" s="23">
        <v>3</v>
      </c>
      <c r="AM10" s="23">
        <v>0</v>
      </c>
      <c r="AN10" s="22">
        <v>0</v>
      </c>
      <c r="AO10" s="22">
        <v>1</v>
      </c>
      <c r="AP10" s="22">
        <v>0</v>
      </c>
      <c r="AQ10" s="23">
        <v>1</v>
      </c>
      <c r="AR10" s="22">
        <v>1</v>
      </c>
      <c r="AS10" s="22">
        <v>0</v>
      </c>
      <c r="AT10" s="22">
        <v>1</v>
      </c>
      <c r="AU10" s="22">
        <v>1</v>
      </c>
      <c r="AV10" s="22">
        <v>0</v>
      </c>
      <c r="AW10" s="22">
        <v>2</v>
      </c>
      <c r="AX10" s="22">
        <v>0</v>
      </c>
      <c r="AY10" s="22">
        <v>1</v>
      </c>
      <c r="AZ10" s="23">
        <v>0</v>
      </c>
      <c r="BA10" s="23">
        <v>0</v>
      </c>
      <c r="BB10" s="22">
        <v>0</v>
      </c>
      <c r="BC10" s="23">
        <v>0</v>
      </c>
      <c r="BD10" s="23">
        <v>0</v>
      </c>
      <c r="BE10" s="22">
        <v>0</v>
      </c>
      <c r="BF10" s="23">
        <v>1</v>
      </c>
      <c r="BG10" s="23">
        <v>0</v>
      </c>
      <c r="BH10" s="22">
        <v>0</v>
      </c>
      <c r="BI10" s="23">
        <v>0</v>
      </c>
      <c r="BJ10" s="23">
        <v>0</v>
      </c>
      <c r="BK10" s="22">
        <v>0</v>
      </c>
      <c r="BL10" s="22">
        <v>0</v>
      </c>
      <c r="BM10" s="23">
        <v>0</v>
      </c>
      <c r="BN10" s="22">
        <v>0</v>
      </c>
      <c r="BO10" s="22">
        <v>0</v>
      </c>
      <c r="BP10" s="22">
        <v>0</v>
      </c>
      <c r="BQ10" s="22">
        <v>0</v>
      </c>
      <c r="BR10" s="22">
        <v>0</v>
      </c>
      <c r="BS10" s="22">
        <v>0</v>
      </c>
      <c r="BT10" s="22">
        <v>0</v>
      </c>
      <c r="BU10" s="22">
        <v>0</v>
      </c>
      <c r="BV10" s="22">
        <v>0</v>
      </c>
      <c r="BW10" s="22">
        <v>0</v>
      </c>
      <c r="BX10" s="22">
        <v>0</v>
      </c>
      <c r="BY10" s="22">
        <v>0</v>
      </c>
      <c r="BZ10" s="23">
        <v>0</v>
      </c>
      <c r="CA10" s="23">
        <v>0</v>
      </c>
      <c r="CB10" s="23">
        <v>2</v>
      </c>
      <c r="CC10" s="23">
        <v>0</v>
      </c>
      <c r="CD10" s="22">
        <v>0</v>
      </c>
      <c r="CE10" s="23">
        <v>0</v>
      </c>
    </row>
    <row r="11" spans="1:83" s="27" customFormat="1" x14ac:dyDescent="0.25">
      <c r="A11" s="22" t="s">
        <v>137</v>
      </c>
      <c r="B11" s="23">
        <v>6</v>
      </c>
      <c r="C11" s="22">
        <v>0</v>
      </c>
      <c r="D11" s="22">
        <v>0</v>
      </c>
      <c r="E11" s="22">
        <v>0</v>
      </c>
      <c r="F11" s="22">
        <v>0</v>
      </c>
      <c r="G11" s="22">
        <v>0</v>
      </c>
      <c r="H11" s="22">
        <v>0</v>
      </c>
      <c r="I11" s="22">
        <v>0</v>
      </c>
      <c r="J11" s="22">
        <v>0</v>
      </c>
      <c r="K11" s="22">
        <v>0</v>
      </c>
      <c r="L11" s="22">
        <v>0</v>
      </c>
      <c r="M11" s="22">
        <v>0</v>
      </c>
      <c r="N11" s="22">
        <v>0</v>
      </c>
      <c r="O11" s="23">
        <v>13</v>
      </c>
      <c r="P11" s="22">
        <v>0</v>
      </c>
      <c r="Q11" s="22">
        <v>0</v>
      </c>
      <c r="R11" s="22">
        <v>8</v>
      </c>
      <c r="S11" s="22">
        <v>0</v>
      </c>
      <c r="T11" s="22">
        <v>0</v>
      </c>
      <c r="U11" s="22">
        <v>0</v>
      </c>
      <c r="V11" s="22">
        <v>0</v>
      </c>
      <c r="W11" s="22">
        <v>0</v>
      </c>
      <c r="X11" s="22">
        <v>1</v>
      </c>
      <c r="Y11" s="22">
        <v>0</v>
      </c>
      <c r="Z11" s="22">
        <v>0</v>
      </c>
      <c r="AA11" s="22">
        <v>3</v>
      </c>
      <c r="AB11" s="22">
        <v>0</v>
      </c>
      <c r="AC11" s="22">
        <v>0</v>
      </c>
      <c r="AD11" s="22">
        <v>0</v>
      </c>
      <c r="AE11" s="22">
        <v>0</v>
      </c>
      <c r="AF11" s="22">
        <v>0</v>
      </c>
      <c r="AG11" s="22">
        <v>1</v>
      </c>
      <c r="AH11" s="25">
        <v>0</v>
      </c>
      <c r="AI11" s="22">
        <v>0</v>
      </c>
      <c r="AJ11" s="22">
        <v>0</v>
      </c>
      <c r="AK11" s="22">
        <v>0</v>
      </c>
      <c r="AL11" s="22">
        <v>0</v>
      </c>
      <c r="AM11" s="22">
        <v>0</v>
      </c>
      <c r="AN11" s="22">
        <v>0</v>
      </c>
      <c r="AO11" s="22">
        <v>1</v>
      </c>
      <c r="AP11" s="22">
        <v>0</v>
      </c>
      <c r="AQ11" s="22">
        <v>0</v>
      </c>
      <c r="AR11" s="22">
        <v>0</v>
      </c>
      <c r="AS11" s="22">
        <v>0</v>
      </c>
      <c r="AT11" s="22">
        <v>0</v>
      </c>
      <c r="AU11" s="22">
        <v>5</v>
      </c>
      <c r="AV11" s="22">
        <v>0</v>
      </c>
      <c r="AW11" s="22">
        <v>0</v>
      </c>
      <c r="AX11" s="22">
        <v>2</v>
      </c>
      <c r="AY11" s="22">
        <v>0</v>
      </c>
      <c r="AZ11" s="22">
        <v>0</v>
      </c>
      <c r="BA11" s="23">
        <v>10</v>
      </c>
      <c r="BB11" s="23">
        <v>0</v>
      </c>
      <c r="BC11" s="23">
        <v>0</v>
      </c>
      <c r="BD11" s="22">
        <v>0</v>
      </c>
      <c r="BE11" s="22">
        <v>0</v>
      </c>
      <c r="BF11" s="22">
        <v>0</v>
      </c>
      <c r="BG11" s="23">
        <v>2</v>
      </c>
      <c r="BH11" s="22">
        <v>0</v>
      </c>
      <c r="BI11" s="22">
        <v>0</v>
      </c>
      <c r="BJ11" s="23">
        <v>5</v>
      </c>
      <c r="BK11" s="22">
        <v>1</v>
      </c>
      <c r="BL11" s="22">
        <v>0</v>
      </c>
      <c r="BM11" s="23">
        <v>18</v>
      </c>
      <c r="BN11" s="22">
        <v>1</v>
      </c>
      <c r="BO11" s="22">
        <v>0</v>
      </c>
      <c r="BP11" s="22">
        <v>0</v>
      </c>
      <c r="BQ11" s="22">
        <v>0</v>
      </c>
      <c r="BR11" s="22">
        <v>0</v>
      </c>
      <c r="BS11" s="22">
        <v>1</v>
      </c>
      <c r="BT11" s="22">
        <v>0</v>
      </c>
      <c r="BU11" s="22">
        <v>0</v>
      </c>
      <c r="BV11" s="22">
        <v>0</v>
      </c>
      <c r="BW11" s="22">
        <v>1</v>
      </c>
      <c r="BX11" s="22">
        <v>0</v>
      </c>
      <c r="BY11" s="22">
        <v>0</v>
      </c>
      <c r="BZ11" s="22">
        <v>6</v>
      </c>
      <c r="CA11" s="22">
        <v>0</v>
      </c>
      <c r="CB11" s="22">
        <v>0</v>
      </c>
      <c r="CC11" s="22">
        <v>6</v>
      </c>
      <c r="CD11" s="22">
        <v>0</v>
      </c>
      <c r="CE11" s="22">
        <v>0</v>
      </c>
    </row>
    <row r="12" spans="1:83" s="27" customFormat="1" x14ac:dyDescent="0.25">
      <c r="A12" s="22" t="s">
        <v>138</v>
      </c>
      <c r="B12" s="22">
        <v>0</v>
      </c>
      <c r="C12" s="22">
        <v>0</v>
      </c>
      <c r="D12" s="22">
        <v>0</v>
      </c>
      <c r="E12" s="22">
        <v>0</v>
      </c>
      <c r="F12" s="22">
        <v>1</v>
      </c>
      <c r="G12" s="22">
        <v>1</v>
      </c>
      <c r="H12" s="22">
        <v>0</v>
      </c>
      <c r="I12" s="22">
        <v>1</v>
      </c>
      <c r="J12" s="22">
        <v>0</v>
      </c>
      <c r="K12" s="22">
        <v>0</v>
      </c>
      <c r="L12" s="22">
        <v>0</v>
      </c>
      <c r="M12" s="22">
        <v>0</v>
      </c>
      <c r="N12" s="22">
        <v>4</v>
      </c>
      <c r="O12" s="22">
        <v>0</v>
      </c>
      <c r="P12" s="22">
        <v>0</v>
      </c>
      <c r="Q12" s="22">
        <v>0</v>
      </c>
      <c r="R12" s="23">
        <v>0</v>
      </c>
      <c r="S12" s="22">
        <v>1</v>
      </c>
      <c r="T12" s="22">
        <v>0</v>
      </c>
      <c r="U12" s="22">
        <v>0</v>
      </c>
      <c r="V12" s="23">
        <v>0</v>
      </c>
      <c r="W12" s="23">
        <v>0</v>
      </c>
      <c r="X12" s="22">
        <v>0</v>
      </c>
      <c r="Y12" s="22">
        <v>1</v>
      </c>
      <c r="Z12" s="22">
        <v>0</v>
      </c>
      <c r="AA12" s="22">
        <v>0</v>
      </c>
      <c r="AB12" s="22">
        <v>0</v>
      </c>
      <c r="AC12" s="22">
        <v>1</v>
      </c>
      <c r="AD12" s="22">
        <v>1</v>
      </c>
      <c r="AE12" s="22">
        <v>0</v>
      </c>
      <c r="AF12" s="22">
        <v>2</v>
      </c>
      <c r="AG12" s="22">
        <v>0</v>
      </c>
      <c r="AH12" s="22">
        <v>0</v>
      </c>
      <c r="AI12" s="23">
        <v>1</v>
      </c>
      <c r="AJ12" s="22">
        <v>0</v>
      </c>
      <c r="AK12" s="22">
        <v>0</v>
      </c>
      <c r="AL12" s="22">
        <v>0</v>
      </c>
      <c r="AM12" s="22">
        <v>0</v>
      </c>
      <c r="AN12" s="22">
        <v>0</v>
      </c>
      <c r="AO12" s="22">
        <v>0</v>
      </c>
      <c r="AP12" s="22">
        <v>0</v>
      </c>
      <c r="AQ12" s="22">
        <v>0</v>
      </c>
      <c r="AR12" s="23">
        <v>0</v>
      </c>
      <c r="AS12" s="22">
        <v>0</v>
      </c>
      <c r="AT12" s="23">
        <v>0</v>
      </c>
      <c r="AU12" s="23">
        <v>0</v>
      </c>
      <c r="AV12" s="22">
        <v>1</v>
      </c>
      <c r="AW12" s="22">
        <v>0</v>
      </c>
      <c r="AX12" s="22">
        <v>0</v>
      </c>
      <c r="AY12" s="22">
        <v>0</v>
      </c>
      <c r="AZ12" s="22">
        <v>0</v>
      </c>
      <c r="BA12" s="22">
        <v>1</v>
      </c>
      <c r="BB12" s="22">
        <v>0</v>
      </c>
      <c r="BC12" s="23">
        <v>0</v>
      </c>
      <c r="BD12" s="22">
        <v>0</v>
      </c>
      <c r="BE12" s="22">
        <v>0</v>
      </c>
      <c r="BF12" s="22">
        <v>0</v>
      </c>
      <c r="BG12" s="22">
        <v>0</v>
      </c>
      <c r="BH12" s="22">
        <v>0</v>
      </c>
      <c r="BI12" s="22">
        <v>0</v>
      </c>
      <c r="BJ12" s="22">
        <v>0</v>
      </c>
      <c r="BK12" s="22">
        <v>0</v>
      </c>
      <c r="BL12" s="22">
        <v>0</v>
      </c>
      <c r="BM12" s="22">
        <v>0</v>
      </c>
      <c r="BN12" s="22">
        <v>0</v>
      </c>
      <c r="BO12" s="22">
        <v>0</v>
      </c>
      <c r="BP12" s="22">
        <v>0</v>
      </c>
      <c r="BQ12" s="22">
        <v>0</v>
      </c>
      <c r="BR12" s="22">
        <v>0</v>
      </c>
      <c r="BS12" s="22">
        <v>0</v>
      </c>
      <c r="BT12" s="22">
        <v>0</v>
      </c>
      <c r="BU12" s="22">
        <v>1</v>
      </c>
      <c r="BV12" s="22">
        <v>0</v>
      </c>
      <c r="BW12" s="22">
        <v>0</v>
      </c>
      <c r="BX12" s="22">
        <v>0</v>
      </c>
      <c r="BY12" s="22">
        <v>0</v>
      </c>
      <c r="BZ12" s="22">
        <v>0</v>
      </c>
      <c r="CA12" s="22">
        <v>0</v>
      </c>
      <c r="CB12" s="22">
        <v>0</v>
      </c>
      <c r="CC12" s="22">
        <v>0</v>
      </c>
      <c r="CD12" s="22">
        <v>0</v>
      </c>
      <c r="CE12" s="23">
        <v>0</v>
      </c>
    </row>
    <row r="13" spans="1:83" s="27" customFormat="1" x14ac:dyDescent="0.25">
      <c r="A13" s="22" t="s">
        <v>139</v>
      </c>
      <c r="B13" s="22">
        <v>0</v>
      </c>
      <c r="C13" s="22">
        <v>0</v>
      </c>
      <c r="D13" s="22">
        <v>0</v>
      </c>
      <c r="E13" s="22">
        <v>0</v>
      </c>
      <c r="F13" s="22">
        <v>0</v>
      </c>
      <c r="G13" s="22">
        <v>0</v>
      </c>
      <c r="H13" s="22">
        <v>0</v>
      </c>
      <c r="I13" s="22">
        <v>0</v>
      </c>
      <c r="J13" s="22">
        <v>1</v>
      </c>
      <c r="K13" s="22">
        <v>1</v>
      </c>
      <c r="L13" s="22">
        <v>0</v>
      </c>
      <c r="M13" s="22">
        <v>1</v>
      </c>
      <c r="N13" s="22">
        <v>9</v>
      </c>
      <c r="O13" s="22">
        <v>0</v>
      </c>
      <c r="P13" s="22">
        <v>0</v>
      </c>
      <c r="Q13" s="22">
        <v>0</v>
      </c>
      <c r="R13" s="23">
        <v>0</v>
      </c>
      <c r="S13" s="22">
        <v>0</v>
      </c>
      <c r="T13" s="22">
        <v>0</v>
      </c>
      <c r="U13" s="22">
        <v>0</v>
      </c>
      <c r="V13" s="23">
        <v>0</v>
      </c>
      <c r="W13" s="23">
        <v>0</v>
      </c>
      <c r="X13" s="22">
        <v>0</v>
      </c>
      <c r="Y13" s="22">
        <v>0</v>
      </c>
      <c r="Z13" s="22">
        <v>0</v>
      </c>
      <c r="AA13" s="22">
        <v>0</v>
      </c>
      <c r="AB13" s="22">
        <v>0</v>
      </c>
      <c r="AC13" s="22">
        <v>0</v>
      </c>
      <c r="AD13" s="22">
        <v>0</v>
      </c>
      <c r="AE13" s="22">
        <v>0</v>
      </c>
      <c r="AF13" s="22">
        <v>0</v>
      </c>
      <c r="AG13" s="22">
        <v>0</v>
      </c>
      <c r="AH13" s="22">
        <v>0</v>
      </c>
      <c r="AI13" s="23">
        <v>0</v>
      </c>
      <c r="AJ13" s="22">
        <v>2</v>
      </c>
      <c r="AK13" s="22">
        <v>0</v>
      </c>
      <c r="AL13" s="22">
        <v>3</v>
      </c>
      <c r="AM13" s="22">
        <v>0</v>
      </c>
      <c r="AN13" s="22">
        <v>1</v>
      </c>
      <c r="AO13" s="22">
        <v>1</v>
      </c>
      <c r="AP13" s="22">
        <v>1</v>
      </c>
      <c r="AQ13" s="22">
        <v>3</v>
      </c>
      <c r="AR13" s="23">
        <v>0</v>
      </c>
      <c r="AS13" s="22">
        <v>3</v>
      </c>
      <c r="AT13" s="23">
        <v>1</v>
      </c>
      <c r="AU13" s="23">
        <v>2</v>
      </c>
      <c r="AV13" s="22">
        <v>0</v>
      </c>
      <c r="AW13" s="22">
        <v>0</v>
      </c>
      <c r="AX13" s="22">
        <v>0</v>
      </c>
      <c r="AY13" s="22">
        <v>0</v>
      </c>
      <c r="AZ13" s="22">
        <v>1</v>
      </c>
      <c r="BA13" s="22">
        <v>0</v>
      </c>
      <c r="BB13" s="22">
        <v>0</v>
      </c>
      <c r="BC13" s="23">
        <v>0</v>
      </c>
      <c r="BD13" s="22">
        <v>0</v>
      </c>
      <c r="BE13" s="22">
        <v>0</v>
      </c>
      <c r="BF13" s="22">
        <v>0</v>
      </c>
      <c r="BG13" s="22">
        <v>0</v>
      </c>
      <c r="BH13" s="22">
        <v>0</v>
      </c>
      <c r="BI13" s="22">
        <v>0</v>
      </c>
      <c r="BJ13" s="22">
        <v>0</v>
      </c>
      <c r="BK13" s="22">
        <v>0</v>
      </c>
      <c r="BL13" s="22">
        <v>0</v>
      </c>
      <c r="BM13" s="22">
        <v>0</v>
      </c>
      <c r="BN13" s="22">
        <v>0</v>
      </c>
      <c r="BO13" s="22">
        <v>1</v>
      </c>
      <c r="BP13" s="22">
        <v>0</v>
      </c>
      <c r="BQ13" s="22">
        <v>2</v>
      </c>
      <c r="BR13" s="22">
        <v>0</v>
      </c>
      <c r="BS13" s="22">
        <v>0</v>
      </c>
      <c r="BT13" s="22">
        <v>0</v>
      </c>
      <c r="BU13" s="22">
        <v>0</v>
      </c>
      <c r="BV13" s="22">
        <v>0</v>
      </c>
      <c r="BW13" s="22">
        <v>1</v>
      </c>
      <c r="BX13" s="22">
        <v>0</v>
      </c>
      <c r="BY13" s="22">
        <v>0</v>
      </c>
      <c r="BZ13" s="22">
        <v>1</v>
      </c>
      <c r="CA13" s="22">
        <v>0</v>
      </c>
      <c r="CB13" s="22">
        <v>8</v>
      </c>
      <c r="CC13" s="22">
        <v>0</v>
      </c>
      <c r="CD13" s="22">
        <v>0</v>
      </c>
      <c r="CE13" s="23">
        <v>1</v>
      </c>
    </row>
    <row r="14" spans="1:83" s="27" customFormat="1" x14ac:dyDescent="0.25">
      <c r="A14" s="22" t="s">
        <v>140</v>
      </c>
      <c r="B14" s="23">
        <v>0</v>
      </c>
      <c r="C14" s="23">
        <v>0</v>
      </c>
      <c r="D14" s="22">
        <v>0</v>
      </c>
      <c r="E14" s="23">
        <v>0</v>
      </c>
      <c r="F14" s="23">
        <v>0</v>
      </c>
      <c r="G14" s="22">
        <v>0</v>
      </c>
      <c r="H14" s="23">
        <v>0</v>
      </c>
      <c r="I14" s="23">
        <v>1</v>
      </c>
      <c r="J14" s="23">
        <v>0</v>
      </c>
      <c r="K14" s="23">
        <v>0</v>
      </c>
      <c r="L14" s="23">
        <v>0</v>
      </c>
      <c r="M14" s="23">
        <v>0</v>
      </c>
      <c r="N14" s="23">
        <v>0</v>
      </c>
      <c r="O14" s="23">
        <v>3</v>
      </c>
      <c r="P14" s="23">
        <v>2</v>
      </c>
      <c r="Q14" s="22">
        <v>0</v>
      </c>
      <c r="R14" s="23">
        <v>0</v>
      </c>
      <c r="S14" s="23">
        <v>0</v>
      </c>
      <c r="T14" s="22">
        <v>0</v>
      </c>
      <c r="U14" s="23">
        <v>0</v>
      </c>
      <c r="V14" s="23">
        <v>0</v>
      </c>
      <c r="W14" s="22">
        <v>0</v>
      </c>
      <c r="X14" s="23">
        <v>0</v>
      </c>
      <c r="Y14" s="23">
        <v>0</v>
      </c>
      <c r="Z14" s="23">
        <v>0</v>
      </c>
      <c r="AA14" s="23">
        <v>0</v>
      </c>
      <c r="AB14" s="22">
        <v>0</v>
      </c>
      <c r="AC14" s="22">
        <v>0</v>
      </c>
      <c r="AD14" s="23">
        <v>0</v>
      </c>
      <c r="AE14" s="23">
        <v>0</v>
      </c>
      <c r="AF14" s="22">
        <v>0</v>
      </c>
      <c r="AG14" s="23">
        <v>0</v>
      </c>
      <c r="AH14" s="25">
        <v>0</v>
      </c>
      <c r="AI14" s="22">
        <v>0</v>
      </c>
      <c r="AJ14" s="22">
        <v>0</v>
      </c>
      <c r="AK14" s="22">
        <v>0</v>
      </c>
      <c r="AL14" s="22">
        <v>0</v>
      </c>
      <c r="AM14" s="23">
        <v>0</v>
      </c>
      <c r="AN14" s="23">
        <v>0</v>
      </c>
      <c r="AO14" s="23">
        <v>0</v>
      </c>
      <c r="AP14" s="22">
        <v>0</v>
      </c>
      <c r="AQ14" s="22">
        <v>0</v>
      </c>
      <c r="AR14" s="23">
        <v>0</v>
      </c>
      <c r="AS14" s="23">
        <v>0</v>
      </c>
      <c r="AT14" s="22">
        <v>0</v>
      </c>
      <c r="AU14" s="23">
        <v>0</v>
      </c>
      <c r="AV14" s="22">
        <v>1</v>
      </c>
      <c r="AW14" s="22">
        <v>0</v>
      </c>
      <c r="AX14" s="22">
        <v>0</v>
      </c>
      <c r="AY14" s="22">
        <v>0</v>
      </c>
      <c r="AZ14" s="22">
        <v>0</v>
      </c>
      <c r="BA14" s="23">
        <v>0</v>
      </c>
      <c r="BB14" s="23">
        <v>0</v>
      </c>
      <c r="BC14" s="23">
        <v>0</v>
      </c>
      <c r="BD14" s="23">
        <v>0</v>
      </c>
      <c r="BE14" s="23">
        <v>0</v>
      </c>
      <c r="BF14" s="22">
        <v>0</v>
      </c>
      <c r="BG14" s="23">
        <v>0</v>
      </c>
      <c r="BH14" s="23">
        <v>0</v>
      </c>
      <c r="BI14" s="22">
        <v>0</v>
      </c>
      <c r="BJ14" s="23">
        <v>2</v>
      </c>
      <c r="BK14" s="23">
        <v>0</v>
      </c>
      <c r="BL14" s="22">
        <v>0</v>
      </c>
      <c r="BM14" s="23">
        <v>38</v>
      </c>
      <c r="BN14" s="23">
        <v>0</v>
      </c>
      <c r="BO14" s="23">
        <v>0</v>
      </c>
      <c r="BP14" s="22">
        <v>0</v>
      </c>
      <c r="BQ14" s="22">
        <v>0</v>
      </c>
      <c r="BR14" s="22">
        <v>0</v>
      </c>
      <c r="BS14" s="22">
        <v>0</v>
      </c>
      <c r="BT14" s="23">
        <v>0</v>
      </c>
      <c r="BU14" s="23">
        <v>0</v>
      </c>
      <c r="BV14" s="22">
        <v>0</v>
      </c>
      <c r="BW14" s="23">
        <v>0</v>
      </c>
      <c r="BX14" s="22">
        <v>0</v>
      </c>
      <c r="BY14" s="22">
        <v>0</v>
      </c>
      <c r="BZ14" s="23">
        <v>3</v>
      </c>
      <c r="CA14" s="23">
        <v>0</v>
      </c>
      <c r="CB14" s="23">
        <v>0</v>
      </c>
      <c r="CC14" s="23">
        <v>0</v>
      </c>
      <c r="CD14" s="23">
        <v>0</v>
      </c>
      <c r="CE14" s="22">
        <v>0</v>
      </c>
    </row>
    <row r="15" spans="1:83" s="27" customFormat="1" x14ac:dyDescent="0.25">
      <c r="A15" s="22" t="s">
        <v>141</v>
      </c>
      <c r="B15" s="25">
        <v>0</v>
      </c>
      <c r="C15" s="25">
        <v>0</v>
      </c>
      <c r="D15" s="29">
        <v>0</v>
      </c>
      <c r="E15" s="25">
        <v>0</v>
      </c>
      <c r="F15" s="25">
        <v>0</v>
      </c>
      <c r="G15" s="25">
        <v>0</v>
      </c>
      <c r="H15" s="25">
        <v>0</v>
      </c>
      <c r="I15" s="25">
        <v>0</v>
      </c>
      <c r="J15" s="25">
        <v>0</v>
      </c>
      <c r="K15" s="25">
        <v>0</v>
      </c>
      <c r="L15" s="25">
        <v>0</v>
      </c>
      <c r="M15" s="25">
        <v>0</v>
      </c>
      <c r="N15" s="25">
        <v>0</v>
      </c>
      <c r="O15" s="25">
        <v>0</v>
      </c>
      <c r="P15" s="25">
        <v>0</v>
      </c>
      <c r="Q15" s="25">
        <v>0</v>
      </c>
      <c r="R15" s="29">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2</v>
      </c>
      <c r="AV15" s="25">
        <v>0</v>
      </c>
      <c r="AW15" s="25">
        <v>0</v>
      </c>
      <c r="AX15" s="25">
        <v>1</v>
      </c>
      <c r="AY15" s="25">
        <v>0</v>
      </c>
      <c r="AZ15" s="29">
        <v>0</v>
      </c>
      <c r="BA15" s="25">
        <v>0</v>
      </c>
      <c r="BB15" s="25">
        <v>0</v>
      </c>
      <c r="BC15" s="25">
        <v>0</v>
      </c>
      <c r="BD15" s="25">
        <v>0</v>
      </c>
      <c r="BE15" s="25">
        <v>0</v>
      </c>
      <c r="BF15" s="25">
        <v>0</v>
      </c>
      <c r="BG15" s="25">
        <v>0</v>
      </c>
      <c r="BH15" s="25">
        <v>0</v>
      </c>
      <c r="BI15" s="29">
        <v>0</v>
      </c>
      <c r="BJ15" s="25">
        <v>0</v>
      </c>
      <c r="BK15" s="29">
        <v>0</v>
      </c>
      <c r="BL15" s="25">
        <v>0</v>
      </c>
      <c r="BM15" s="25">
        <v>0</v>
      </c>
      <c r="BN15" s="25">
        <v>0</v>
      </c>
      <c r="BO15" s="25">
        <v>0</v>
      </c>
      <c r="BP15" s="25">
        <v>0</v>
      </c>
      <c r="BQ15" s="25">
        <v>0</v>
      </c>
      <c r="BR15" s="25">
        <v>0</v>
      </c>
      <c r="BS15" s="25">
        <v>0</v>
      </c>
      <c r="BT15" s="25">
        <v>0</v>
      </c>
      <c r="BU15" s="25">
        <v>0</v>
      </c>
      <c r="BV15" s="25">
        <v>0</v>
      </c>
      <c r="BW15" s="25">
        <v>2</v>
      </c>
      <c r="BX15" s="25">
        <v>0</v>
      </c>
      <c r="BY15" s="25">
        <v>0</v>
      </c>
      <c r="BZ15" s="25">
        <v>0</v>
      </c>
      <c r="CA15" s="25">
        <v>0</v>
      </c>
      <c r="CB15" s="25">
        <v>0</v>
      </c>
      <c r="CC15" s="25">
        <v>0</v>
      </c>
      <c r="CD15" s="25">
        <v>0</v>
      </c>
      <c r="CE15" s="25">
        <v>0</v>
      </c>
    </row>
    <row r="16" spans="1:83" s="27" customFormat="1" x14ac:dyDescent="0.25">
      <c r="A16" s="22" t="s">
        <v>143</v>
      </c>
      <c r="B16" s="23">
        <v>0</v>
      </c>
      <c r="C16" s="22">
        <v>0</v>
      </c>
      <c r="D16" s="23">
        <v>4</v>
      </c>
      <c r="E16" s="22">
        <v>0</v>
      </c>
      <c r="F16" s="22">
        <v>0</v>
      </c>
      <c r="G16" s="23">
        <v>6</v>
      </c>
      <c r="H16" s="22">
        <v>0</v>
      </c>
      <c r="I16" s="22">
        <v>0</v>
      </c>
      <c r="J16" s="22">
        <v>0</v>
      </c>
      <c r="K16" s="22">
        <v>1</v>
      </c>
      <c r="L16" s="22">
        <v>0</v>
      </c>
      <c r="M16" s="22">
        <v>0</v>
      </c>
      <c r="N16" s="22">
        <v>5</v>
      </c>
      <c r="O16" s="22">
        <v>0</v>
      </c>
      <c r="P16" s="22">
        <v>0</v>
      </c>
      <c r="Q16" s="23">
        <v>0</v>
      </c>
      <c r="R16" s="22">
        <v>0</v>
      </c>
      <c r="S16" s="22">
        <v>0</v>
      </c>
      <c r="T16" s="23">
        <v>6</v>
      </c>
      <c r="U16" s="22">
        <v>0</v>
      </c>
      <c r="V16" s="22">
        <v>0</v>
      </c>
      <c r="W16" s="23">
        <v>3</v>
      </c>
      <c r="X16" s="22">
        <v>0</v>
      </c>
      <c r="Y16" s="22">
        <v>0</v>
      </c>
      <c r="Z16" s="22">
        <v>2</v>
      </c>
      <c r="AA16" s="22">
        <v>0</v>
      </c>
      <c r="AB16" s="22">
        <v>0</v>
      </c>
      <c r="AC16" s="22">
        <v>5</v>
      </c>
      <c r="AD16" s="22">
        <v>1</v>
      </c>
      <c r="AE16" s="22">
        <v>0</v>
      </c>
      <c r="AF16" s="23">
        <v>14</v>
      </c>
      <c r="AG16" s="22">
        <v>0</v>
      </c>
      <c r="AH16" s="22">
        <v>1</v>
      </c>
      <c r="AI16" s="23">
        <v>2</v>
      </c>
      <c r="AJ16" s="22">
        <v>2</v>
      </c>
      <c r="AK16" s="22">
        <v>1</v>
      </c>
      <c r="AL16" s="22">
        <v>6</v>
      </c>
      <c r="AM16" s="23">
        <v>0</v>
      </c>
      <c r="AN16" s="22">
        <v>0</v>
      </c>
      <c r="AO16" s="22">
        <v>1</v>
      </c>
      <c r="AP16" s="22">
        <v>0</v>
      </c>
      <c r="AQ16" s="23">
        <v>17</v>
      </c>
      <c r="AR16" s="22">
        <v>0</v>
      </c>
      <c r="AS16" s="22">
        <v>0</v>
      </c>
      <c r="AT16" s="23">
        <v>11</v>
      </c>
      <c r="AU16" s="22">
        <v>0</v>
      </c>
      <c r="AV16" s="22">
        <v>0</v>
      </c>
      <c r="AW16" s="22">
        <v>4</v>
      </c>
      <c r="AX16" s="22">
        <v>0</v>
      </c>
      <c r="AY16" s="22">
        <v>0</v>
      </c>
      <c r="AZ16" s="23">
        <v>0</v>
      </c>
      <c r="BA16" s="22">
        <v>0</v>
      </c>
      <c r="BB16" s="22">
        <v>0</v>
      </c>
      <c r="BC16" s="23">
        <v>3</v>
      </c>
      <c r="BD16" s="22">
        <v>1</v>
      </c>
      <c r="BE16" s="22">
        <v>0</v>
      </c>
      <c r="BF16" s="23">
        <v>0</v>
      </c>
      <c r="BG16" s="22">
        <v>0</v>
      </c>
      <c r="BH16" s="22">
        <v>0</v>
      </c>
      <c r="BI16" s="22">
        <v>0</v>
      </c>
      <c r="BJ16" s="22">
        <v>0</v>
      </c>
      <c r="BK16" s="22">
        <v>0</v>
      </c>
      <c r="BL16" s="23">
        <v>0</v>
      </c>
      <c r="BM16" s="22">
        <v>0</v>
      </c>
      <c r="BN16" s="22">
        <v>0</v>
      </c>
      <c r="BO16" s="22">
        <v>0</v>
      </c>
      <c r="BP16" s="22">
        <v>0</v>
      </c>
      <c r="BQ16" s="22">
        <v>0</v>
      </c>
      <c r="BR16" s="22">
        <v>3</v>
      </c>
      <c r="BS16" s="22">
        <v>0</v>
      </c>
      <c r="BT16" s="22">
        <v>0</v>
      </c>
      <c r="BU16" s="22">
        <v>4</v>
      </c>
      <c r="BV16" s="22">
        <v>0</v>
      </c>
      <c r="BW16" s="22">
        <v>0</v>
      </c>
      <c r="BX16" s="22">
        <v>0</v>
      </c>
      <c r="BY16" s="22">
        <v>6</v>
      </c>
      <c r="BZ16" s="22">
        <v>0</v>
      </c>
      <c r="CA16" s="22">
        <v>0</v>
      </c>
      <c r="CB16" s="22">
        <v>9</v>
      </c>
      <c r="CC16" s="22">
        <v>0</v>
      </c>
      <c r="CD16" s="22">
        <v>0</v>
      </c>
      <c r="CE16" s="23">
        <v>0</v>
      </c>
    </row>
    <row r="17" spans="1:83" s="27" customFormat="1" x14ac:dyDescent="0.25">
      <c r="A17" s="22" t="s">
        <v>144</v>
      </c>
      <c r="B17" s="23">
        <v>16</v>
      </c>
      <c r="C17" s="22">
        <v>11</v>
      </c>
      <c r="D17" s="22">
        <v>0</v>
      </c>
      <c r="E17" s="22">
        <v>42</v>
      </c>
      <c r="F17" s="23">
        <v>2</v>
      </c>
      <c r="G17" s="22">
        <v>0</v>
      </c>
      <c r="H17" s="23">
        <v>5</v>
      </c>
      <c r="I17" s="22">
        <v>4</v>
      </c>
      <c r="J17" s="23">
        <v>2</v>
      </c>
      <c r="K17" s="23">
        <v>7</v>
      </c>
      <c r="L17" s="23">
        <v>32</v>
      </c>
      <c r="M17" s="23">
        <v>4</v>
      </c>
      <c r="N17" s="23">
        <v>0</v>
      </c>
      <c r="O17" s="23">
        <v>24</v>
      </c>
      <c r="P17" s="22">
        <v>9</v>
      </c>
      <c r="Q17" s="22">
        <v>0</v>
      </c>
      <c r="R17" s="22">
        <v>35</v>
      </c>
      <c r="S17" s="23">
        <v>1</v>
      </c>
      <c r="T17" s="22">
        <v>0</v>
      </c>
      <c r="U17" s="22">
        <v>30</v>
      </c>
      <c r="V17" s="22">
        <v>0</v>
      </c>
      <c r="W17" s="22">
        <v>0</v>
      </c>
      <c r="X17" s="23">
        <v>30</v>
      </c>
      <c r="Y17" s="22">
        <v>0</v>
      </c>
      <c r="Z17" s="22">
        <v>0</v>
      </c>
      <c r="AA17" s="23">
        <v>3</v>
      </c>
      <c r="AB17" s="23">
        <v>0</v>
      </c>
      <c r="AC17" s="22">
        <v>0</v>
      </c>
      <c r="AD17" s="22">
        <v>57</v>
      </c>
      <c r="AE17" s="22">
        <v>0</v>
      </c>
      <c r="AF17" s="22">
        <v>0</v>
      </c>
      <c r="AG17" s="22">
        <v>45</v>
      </c>
      <c r="AH17" s="22">
        <v>0</v>
      </c>
      <c r="AI17" s="22">
        <v>0</v>
      </c>
      <c r="AJ17" s="22">
        <v>57</v>
      </c>
      <c r="AK17" s="22">
        <v>10</v>
      </c>
      <c r="AL17" s="22">
        <v>0</v>
      </c>
      <c r="AM17" s="22">
        <v>0</v>
      </c>
      <c r="AN17" s="22">
        <v>2</v>
      </c>
      <c r="AO17" s="23">
        <v>21</v>
      </c>
      <c r="AP17" s="22">
        <v>0</v>
      </c>
      <c r="AQ17" s="22">
        <v>0</v>
      </c>
      <c r="AR17" s="22">
        <v>55</v>
      </c>
      <c r="AS17" s="22">
        <v>1</v>
      </c>
      <c r="AT17" s="22">
        <v>0</v>
      </c>
      <c r="AU17" s="23">
        <v>34</v>
      </c>
      <c r="AV17" s="22">
        <v>3</v>
      </c>
      <c r="AW17" s="23">
        <v>0</v>
      </c>
      <c r="AX17" s="23">
        <v>13</v>
      </c>
      <c r="AY17" s="22">
        <v>4</v>
      </c>
      <c r="AZ17" s="22">
        <v>0</v>
      </c>
      <c r="BA17" s="23">
        <v>48</v>
      </c>
      <c r="BB17" s="22">
        <v>3</v>
      </c>
      <c r="BC17" s="23">
        <v>0</v>
      </c>
      <c r="BD17" s="22">
        <v>4</v>
      </c>
      <c r="BE17" s="22">
        <v>1</v>
      </c>
      <c r="BF17" s="22">
        <v>0</v>
      </c>
      <c r="BG17" s="22">
        <v>5</v>
      </c>
      <c r="BH17" s="22">
        <v>2</v>
      </c>
      <c r="BI17" s="22">
        <v>0</v>
      </c>
      <c r="BJ17" s="23">
        <v>9</v>
      </c>
      <c r="BK17" s="22">
        <v>13</v>
      </c>
      <c r="BL17" s="22">
        <v>0</v>
      </c>
      <c r="BM17" s="23">
        <v>26</v>
      </c>
      <c r="BN17" s="22">
        <v>18</v>
      </c>
      <c r="BO17" s="22">
        <v>0</v>
      </c>
      <c r="BP17" s="22">
        <v>4</v>
      </c>
      <c r="BQ17" s="22">
        <v>0</v>
      </c>
      <c r="BR17" s="22">
        <v>0</v>
      </c>
      <c r="BS17" s="22">
        <v>52</v>
      </c>
      <c r="BT17" s="22">
        <v>1</v>
      </c>
      <c r="BU17" s="22">
        <v>0</v>
      </c>
      <c r="BV17" s="22">
        <v>0</v>
      </c>
      <c r="BW17" s="23">
        <v>41</v>
      </c>
      <c r="BX17" s="22">
        <v>0</v>
      </c>
      <c r="BY17" s="22">
        <v>0</v>
      </c>
      <c r="BZ17" s="23">
        <v>15</v>
      </c>
      <c r="CA17" s="23">
        <v>1</v>
      </c>
      <c r="CB17" s="23">
        <v>0</v>
      </c>
      <c r="CC17" s="22">
        <v>24</v>
      </c>
      <c r="CD17" s="22">
        <v>1</v>
      </c>
      <c r="CE17" s="22">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E10E-E765-4A6F-88EA-9093399F8644}">
  <dimension ref="A1:CE17"/>
  <sheetViews>
    <sheetView workbookViewId="0">
      <selection activeCell="G6" sqref="G6"/>
    </sheetView>
  </sheetViews>
  <sheetFormatPr defaultRowHeight="15" x14ac:dyDescent="0.25"/>
  <cols>
    <col min="1" max="1" width="22.42578125" customWidth="1"/>
  </cols>
  <sheetData>
    <row r="1" spans="1:83" x14ac:dyDescent="0.25">
      <c r="A1" s="17" t="s">
        <v>32</v>
      </c>
      <c r="B1" s="17" t="s">
        <v>33</v>
      </c>
      <c r="C1" s="17" t="s">
        <v>34</v>
      </c>
      <c r="D1" s="17" t="s">
        <v>35</v>
      </c>
      <c r="E1" s="17" t="s">
        <v>36</v>
      </c>
      <c r="F1" s="17" t="s">
        <v>37</v>
      </c>
      <c r="G1" s="17" t="s">
        <v>38</v>
      </c>
      <c r="H1" s="17" t="s">
        <v>39</v>
      </c>
      <c r="I1" s="17" t="s">
        <v>42</v>
      </c>
      <c r="J1" s="17" t="s">
        <v>45</v>
      </c>
      <c r="K1" s="17" t="s">
        <v>48</v>
      </c>
      <c r="L1" s="17" t="s">
        <v>51</v>
      </c>
      <c r="M1" s="17" t="s">
        <v>52</v>
      </c>
      <c r="N1" s="17" t="s">
        <v>53</v>
      </c>
      <c r="O1" s="17" t="s">
        <v>54</v>
      </c>
      <c r="P1" s="17" t="s">
        <v>55</v>
      </c>
      <c r="Q1" s="17" t="s">
        <v>56</v>
      </c>
      <c r="R1" s="17" t="s">
        <v>57</v>
      </c>
      <c r="S1" s="17" t="s">
        <v>58</v>
      </c>
      <c r="T1" s="17" t="s">
        <v>59</v>
      </c>
      <c r="U1" s="17" t="s">
        <v>60</v>
      </c>
      <c r="V1" s="17" t="s">
        <v>61</v>
      </c>
      <c r="W1" s="17" t="s">
        <v>62</v>
      </c>
      <c r="X1" s="17" t="s">
        <v>63</v>
      </c>
      <c r="Y1" s="17" t="s">
        <v>64</v>
      </c>
      <c r="Z1" s="17" t="s">
        <v>65</v>
      </c>
      <c r="AA1" s="17" t="s">
        <v>66</v>
      </c>
      <c r="AB1" s="17" t="s">
        <v>67</v>
      </c>
      <c r="AC1" s="17" t="s">
        <v>68</v>
      </c>
      <c r="AD1" s="17" t="s">
        <v>69</v>
      </c>
      <c r="AE1" s="17" t="s">
        <v>70</v>
      </c>
      <c r="AF1" s="17" t="s">
        <v>71</v>
      </c>
      <c r="AG1" s="17" t="s">
        <v>72</v>
      </c>
      <c r="AH1" s="17" t="s">
        <v>73</v>
      </c>
      <c r="AI1" s="17" t="s">
        <v>74</v>
      </c>
      <c r="AJ1" s="17" t="s">
        <v>75</v>
      </c>
      <c r="AK1" s="17" t="s">
        <v>76</v>
      </c>
      <c r="AL1" s="17" t="s">
        <v>77</v>
      </c>
      <c r="AM1" s="17" t="s">
        <v>78</v>
      </c>
      <c r="AN1" s="17" t="s">
        <v>81</v>
      </c>
      <c r="AO1" s="17" t="s">
        <v>83</v>
      </c>
      <c r="AP1" s="17" t="s">
        <v>84</v>
      </c>
      <c r="AQ1" s="17" t="s">
        <v>85</v>
      </c>
      <c r="AR1" s="17" t="s">
        <v>86</v>
      </c>
      <c r="AS1" s="17" t="s">
        <v>87</v>
      </c>
      <c r="AT1" s="17" t="s">
        <v>88</v>
      </c>
      <c r="AU1" s="17" t="s">
        <v>89</v>
      </c>
      <c r="AV1" s="17" t="s">
        <v>90</v>
      </c>
      <c r="AW1" s="17" t="s">
        <v>91</v>
      </c>
      <c r="AX1" s="17" t="s">
        <v>92</v>
      </c>
      <c r="AY1" s="17" t="s">
        <v>93</v>
      </c>
      <c r="AZ1" s="17" t="s">
        <v>94</v>
      </c>
      <c r="BA1" s="17" t="s">
        <v>95</v>
      </c>
      <c r="BB1" s="17" t="s">
        <v>96</v>
      </c>
      <c r="BC1" s="17" t="s">
        <v>97</v>
      </c>
      <c r="BD1" s="17" t="s">
        <v>98</v>
      </c>
      <c r="BE1" s="17" t="s">
        <v>99</v>
      </c>
      <c r="BF1" s="17" t="s">
        <v>100</v>
      </c>
      <c r="BG1" s="17" t="s">
        <v>101</v>
      </c>
      <c r="BH1" s="17" t="s">
        <v>102</v>
      </c>
      <c r="BI1" s="17" t="s">
        <v>103</v>
      </c>
      <c r="BJ1" s="17" t="s">
        <v>104</v>
      </c>
      <c r="BK1" s="17" t="s">
        <v>105</v>
      </c>
      <c r="BL1" s="17" t="s">
        <v>106</v>
      </c>
      <c r="BM1" s="17" t="s">
        <v>107</v>
      </c>
      <c r="BN1" s="17" t="s">
        <v>108</v>
      </c>
      <c r="BO1" s="17" t="s">
        <v>109</v>
      </c>
      <c r="BP1" s="17" t="s">
        <v>110</v>
      </c>
      <c r="BQ1" s="17" t="s">
        <v>111</v>
      </c>
      <c r="BR1" s="17" t="s">
        <v>112</v>
      </c>
      <c r="BS1" s="17" t="s">
        <v>113</v>
      </c>
      <c r="BT1" s="17" t="s">
        <v>114</v>
      </c>
      <c r="BU1" s="17" t="s">
        <v>115</v>
      </c>
      <c r="BV1" s="17" t="s">
        <v>116</v>
      </c>
      <c r="BW1" s="17" t="s">
        <v>117</v>
      </c>
      <c r="BX1" s="17" t="s">
        <v>118</v>
      </c>
      <c r="BY1" s="17" t="s">
        <v>119</v>
      </c>
      <c r="BZ1" s="17" t="s">
        <v>120</v>
      </c>
      <c r="CA1" s="17" t="s">
        <v>121</v>
      </c>
      <c r="CB1" s="17" t="s">
        <v>122</v>
      </c>
      <c r="CC1" s="17" t="s">
        <v>123</v>
      </c>
      <c r="CD1" s="17" t="s">
        <v>124</v>
      </c>
      <c r="CE1" s="17" t="s">
        <v>125</v>
      </c>
    </row>
    <row r="2" spans="1:83" x14ac:dyDescent="0.25">
      <c r="A2" s="22" t="s">
        <v>129</v>
      </c>
      <c r="B2" s="22">
        <v>1E-4</v>
      </c>
      <c r="C2" s="22">
        <v>0</v>
      </c>
      <c r="D2" s="22">
        <v>0</v>
      </c>
      <c r="E2" s="22">
        <v>0</v>
      </c>
      <c r="F2" s="22">
        <v>0</v>
      </c>
      <c r="G2" s="22">
        <v>0</v>
      </c>
      <c r="H2" s="22">
        <v>0</v>
      </c>
      <c r="I2" s="22">
        <v>0</v>
      </c>
      <c r="J2" s="22">
        <v>0</v>
      </c>
      <c r="K2" s="22">
        <v>0</v>
      </c>
      <c r="L2" s="22">
        <v>5.0000000000000001E-4</v>
      </c>
      <c r="M2" s="22">
        <v>0</v>
      </c>
      <c r="N2" s="22">
        <v>0</v>
      </c>
      <c r="O2" s="22">
        <v>0</v>
      </c>
      <c r="P2" s="22">
        <v>0</v>
      </c>
      <c r="Q2" s="22">
        <v>0</v>
      </c>
      <c r="R2" s="23">
        <v>0</v>
      </c>
      <c r="S2" s="22">
        <v>0</v>
      </c>
      <c r="T2" s="22">
        <v>0</v>
      </c>
      <c r="U2" s="22">
        <v>0</v>
      </c>
      <c r="V2" s="22">
        <v>0</v>
      </c>
      <c r="W2" s="22">
        <v>0</v>
      </c>
      <c r="X2" s="22">
        <v>0</v>
      </c>
      <c r="Y2" s="22">
        <v>0</v>
      </c>
      <c r="Z2" s="22">
        <v>0</v>
      </c>
      <c r="AA2" s="22">
        <v>0</v>
      </c>
      <c r="AB2" s="22">
        <v>0</v>
      </c>
      <c r="AC2" s="22">
        <v>0</v>
      </c>
      <c r="AD2" s="22">
        <v>0</v>
      </c>
      <c r="AE2" s="22">
        <v>0</v>
      </c>
      <c r="AF2" s="22">
        <v>0</v>
      </c>
      <c r="AG2" s="22">
        <v>0</v>
      </c>
      <c r="AH2" s="22">
        <v>0</v>
      </c>
      <c r="AI2" s="22">
        <v>0</v>
      </c>
      <c r="AJ2" s="22">
        <v>0</v>
      </c>
      <c r="AK2" s="22">
        <v>0</v>
      </c>
      <c r="AL2" s="22">
        <v>0</v>
      </c>
      <c r="AM2" s="22">
        <v>0</v>
      </c>
      <c r="AN2" s="22">
        <v>0</v>
      </c>
      <c r="AO2" s="22">
        <v>0</v>
      </c>
      <c r="AP2" s="22">
        <v>0</v>
      </c>
      <c r="AQ2" s="22">
        <v>0</v>
      </c>
      <c r="AR2" s="22">
        <v>0</v>
      </c>
      <c r="AS2" s="22">
        <v>0</v>
      </c>
      <c r="AT2" s="22">
        <v>0</v>
      </c>
      <c r="AU2" s="22">
        <v>0</v>
      </c>
      <c r="AV2" s="22">
        <v>0</v>
      </c>
      <c r="AW2" s="22">
        <v>0</v>
      </c>
      <c r="AX2" s="22">
        <v>0</v>
      </c>
      <c r="AY2" s="22">
        <v>0</v>
      </c>
      <c r="AZ2" s="22">
        <v>0</v>
      </c>
      <c r="BA2" s="22">
        <v>0</v>
      </c>
      <c r="BB2" s="22">
        <v>0</v>
      </c>
      <c r="BC2" s="23">
        <v>0</v>
      </c>
      <c r="BD2" s="22">
        <v>0</v>
      </c>
      <c r="BE2" s="22">
        <v>0</v>
      </c>
      <c r="BF2" s="22">
        <v>0</v>
      </c>
      <c r="BG2" s="22">
        <v>0</v>
      </c>
      <c r="BH2" s="22">
        <v>0</v>
      </c>
      <c r="BI2" s="22">
        <v>0</v>
      </c>
      <c r="BJ2" s="23">
        <v>0</v>
      </c>
      <c r="BK2" s="22">
        <v>0</v>
      </c>
      <c r="BL2" s="22">
        <v>0</v>
      </c>
      <c r="BM2" s="22">
        <v>0</v>
      </c>
      <c r="BN2" s="22">
        <v>0</v>
      </c>
      <c r="BO2" s="22">
        <v>0</v>
      </c>
      <c r="BP2" s="22">
        <v>0</v>
      </c>
      <c r="BQ2" s="22">
        <v>0</v>
      </c>
      <c r="BR2" s="22">
        <v>0</v>
      </c>
      <c r="BS2" s="22">
        <v>0</v>
      </c>
      <c r="BT2" s="22">
        <v>0</v>
      </c>
      <c r="BU2" s="22">
        <v>0</v>
      </c>
      <c r="BV2" s="22">
        <v>0</v>
      </c>
      <c r="BW2" s="22">
        <v>0</v>
      </c>
      <c r="BX2" s="22">
        <v>0</v>
      </c>
      <c r="BY2" s="22">
        <v>0</v>
      </c>
      <c r="BZ2" s="22">
        <v>0</v>
      </c>
      <c r="CA2" s="22">
        <v>0</v>
      </c>
      <c r="CB2" s="22">
        <v>0</v>
      </c>
      <c r="CC2" s="22">
        <v>1E-4</v>
      </c>
      <c r="CD2" s="22">
        <v>0</v>
      </c>
      <c r="CE2" s="22">
        <v>0</v>
      </c>
    </row>
    <row r="3" spans="1:83" x14ac:dyDescent="0.25">
      <c r="A3" s="22" t="s">
        <v>186</v>
      </c>
      <c r="B3" s="22">
        <v>0</v>
      </c>
      <c r="C3" s="22">
        <v>0</v>
      </c>
      <c r="D3" s="22">
        <v>0</v>
      </c>
      <c r="E3" s="22">
        <v>0</v>
      </c>
      <c r="F3" s="22">
        <v>0</v>
      </c>
      <c r="G3" s="22">
        <v>0</v>
      </c>
      <c r="H3" s="22">
        <v>0</v>
      </c>
      <c r="I3" s="22">
        <v>0</v>
      </c>
      <c r="J3" s="22">
        <v>0</v>
      </c>
      <c r="K3" s="22">
        <v>0</v>
      </c>
      <c r="L3" s="22">
        <v>0</v>
      </c>
      <c r="M3" s="22">
        <v>0</v>
      </c>
      <c r="N3" s="22">
        <v>0</v>
      </c>
      <c r="O3" s="22">
        <v>0</v>
      </c>
      <c r="P3" s="22">
        <v>0</v>
      </c>
      <c r="Q3" s="22">
        <v>0</v>
      </c>
      <c r="R3" s="23">
        <v>0</v>
      </c>
      <c r="S3" s="22">
        <v>0</v>
      </c>
      <c r="T3" s="22">
        <v>0</v>
      </c>
      <c r="U3" s="22">
        <v>0</v>
      </c>
      <c r="V3" s="22">
        <v>0</v>
      </c>
      <c r="W3" s="22">
        <v>0</v>
      </c>
      <c r="X3" s="22">
        <v>0</v>
      </c>
      <c r="Y3" s="22">
        <v>0</v>
      </c>
      <c r="Z3" s="22">
        <v>0</v>
      </c>
      <c r="AA3" s="22">
        <v>1E-4</v>
      </c>
      <c r="AB3" s="22">
        <v>0</v>
      </c>
      <c r="AC3" s="22">
        <v>0</v>
      </c>
      <c r="AD3" s="22">
        <v>0</v>
      </c>
      <c r="AE3" s="22">
        <v>0</v>
      </c>
      <c r="AF3" s="22">
        <v>0</v>
      </c>
      <c r="AG3" s="22">
        <v>0</v>
      </c>
      <c r="AH3" s="22">
        <v>0</v>
      </c>
      <c r="AI3" s="22">
        <v>0</v>
      </c>
      <c r="AJ3" s="22">
        <v>0</v>
      </c>
      <c r="AK3" s="22">
        <v>0</v>
      </c>
      <c r="AL3" s="22">
        <v>0</v>
      </c>
      <c r="AM3" s="22">
        <v>0</v>
      </c>
      <c r="AN3" s="22">
        <v>0</v>
      </c>
      <c r="AO3" s="22">
        <v>0</v>
      </c>
      <c r="AP3" s="22">
        <v>0</v>
      </c>
      <c r="AQ3" s="22">
        <v>0</v>
      </c>
      <c r="AR3" s="22">
        <v>0</v>
      </c>
      <c r="AS3" s="22">
        <v>0</v>
      </c>
      <c r="AT3" s="22">
        <v>0</v>
      </c>
      <c r="AU3" s="22">
        <v>0</v>
      </c>
      <c r="AV3" s="22">
        <v>0</v>
      </c>
      <c r="AW3" s="22">
        <v>0</v>
      </c>
      <c r="AX3" s="22">
        <v>0</v>
      </c>
      <c r="AY3" s="22">
        <v>0</v>
      </c>
      <c r="AZ3" s="22">
        <v>0</v>
      </c>
      <c r="BA3" s="22">
        <v>0</v>
      </c>
      <c r="BB3" s="22">
        <v>0</v>
      </c>
      <c r="BC3" s="23">
        <v>0</v>
      </c>
      <c r="BD3" s="22">
        <v>0</v>
      </c>
      <c r="BE3" s="22">
        <v>0</v>
      </c>
      <c r="BF3" s="22">
        <v>0</v>
      </c>
      <c r="BG3" s="22">
        <v>0</v>
      </c>
      <c r="BH3" s="22">
        <v>0</v>
      </c>
      <c r="BI3" s="22">
        <v>0</v>
      </c>
      <c r="BJ3" s="23">
        <v>0</v>
      </c>
      <c r="BK3" s="22">
        <v>0</v>
      </c>
      <c r="BL3" s="22">
        <v>0</v>
      </c>
      <c r="BM3" s="22">
        <v>0</v>
      </c>
      <c r="BN3" s="22">
        <v>0</v>
      </c>
      <c r="BO3" s="22">
        <v>0</v>
      </c>
      <c r="BP3" s="22">
        <v>0</v>
      </c>
      <c r="BQ3" s="22">
        <v>0</v>
      </c>
      <c r="BR3" s="22">
        <v>0</v>
      </c>
      <c r="BS3" s="22">
        <v>0</v>
      </c>
      <c r="BT3" s="22">
        <v>0</v>
      </c>
      <c r="BU3" s="22">
        <v>0</v>
      </c>
      <c r="BV3" s="22">
        <v>0</v>
      </c>
      <c r="BW3" s="22">
        <v>0</v>
      </c>
      <c r="BX3" s="22">
        <v>0</v>
      </c>
      <c r="BY3" s="22">
        <v>0</v>
      </c>
      <c r="BZ3" s="22">
        <v>0</v>
      </c>
      <c r="CA3" s="22">
        <v>0</v>
      </c>
      <c r="CB3" s="22">
        <v>0</v>
      </c>
      <c r="CC3" s="22">
        <v>0</v>
      </c>
      <c r="CD3" s="22">
        <v>0</v>
      </c>
      <c r="CE3" s="22">
        <v>0</v>
      </c>
    </row>
    <row r="4" spans="1:83" x14ac:dyDescent="0.25">
      <c r="A4" s="22" t="s">
        <v>190</v>
      </c>
      <c r="B4" s="23">
        <v>0</v>
      </c>
      <c r="C4" s="22">
        <v>0</v>
      </c>
      <c r="D4" s="23">
        <v>0</v>
      </c>
      <c r="E4" s="22">
        <v>0</v>
      </c>
      <c r="F4" s="22">
        <v>0</v>
      </c>
      <c r="G4" s="23">
        <v>0</v>
      </c>
      <c r="H4" s="22">
        <v>0</v>
      </c>
      <c r="I4" s="22">
        <v>0</v>
      </c>
      <c r="J4" s="22">
        <v>0</v>
      </c>
      <c r="K4" s="22">
        <v>0</v>
      </c>
      <c r="L4" s="22">
        <v>0</v>
      </c>
      <c r="M4" s="22">
        <v>0</v>
      </c>
      <c r="N4" s="22">
        <v>0</v>
      </c>
      <c r="O4" s="22">
        <v>0</v>
      </c>
      <c r="P4" s="22">
        <v>0</v>
      </c>
      <c r="Q4" s="23">
        <v>0</v>
      </c>
      <c r="R4" s="22">
        <v>0</v>
      </c>
      <c r="S4" s="22">
        <v>0</v>
      </c>
      <c r="T4" s="23">
        <v>0</v>
      </c>
      <c r="U4" s="22">
        <v>0</v>
      </c>
      <c r="V4" s="22">
        <v>0</v>
      </c>
      <c r="W4" s="23">
        <v>0</v>
      </c>
      <c r="X4" s="22">
        <v>0</v>
      </c>
      <c r="Y4" s="22">
        <v>0</v>
      </c>
      <c r="Z4" s="22">
        <v>0</v>
      </c>
      <c r="AA4" s="22">
        <v>0</v>
      </c>
      <c r="AB4" s="22">
        <v>0</v>
      </c>
      <c r="AC4" s="22">
        <v>0</v>
      </c>
      <c r="AD4" s="22">
        <v>0</v>
      </c>
      <c r="AE4" s="22">
        <v>0</v>
      </c>
      <c r="AF4" s="23">
        <v>0</v>
      </c>
      <c r="AG4" s="22">
        <v>0</v>
      </c>
      <c r="AH4" s="22">
        <v>0</v>
      </c>
      <c r="AI4" s="23">
        <v>0</v>
      </c>
      <c r="AJ4" s="22">
        <v>0</v>
      </c>
      <c r="AK4" s="22">
        <v>0</v>
      </c>
      <c r="AL4" s="22">
        <v>0</v>
      </c>
      <c r="AM4" s="23">
        <v>0</v>
      </c>
      <c r="AN4" s="22">
        <v>0</v>
      </c>
      <c r="AO4" s="22">
        <v>6.9999999999999999E-4</v>
      </c>
      <c r="AP4" s="22">
        <v>0</v>
      </c>
      <c r="AQ4" s="23">
        <v>0</v>
      </c>
      <c r="AR4" s="22">
        <v>0</v>
      </c>
      <c r="AS4" s="22">
        <v>0</v>
      </c>
      <c r="AT4" s="23">
        <v>0</v>
      </c>
      <c r="AU4" s="25">
        <v>0</v>
      </c>
      <c r="AV4" s="22">
        <v>0</v>
      </c>
      <c r="AW4" s="22">
        <v>0</v>
      </c>
      <c r="AX4" s="22">
        <v>0</v>
      </c>
      <c r="AY4" s="22">
        <v>0</v>
      </c>
      <c r="AZ4" s="23">
        <v>0</v>
      </c>
      <c r="BA4" s="25">
        <v>0</v>
      </c>
      <c r="BB4" s="22">
        <v>0</v>
      </c>
      <c r="BC4" s="23">
        <v>0</v>
      </c>
      <c r="BD4" s="22">
        <v>0</v>
      </c>
      <c r="BE4" s="22">
        <v>0</v>
      </c>
      <c r="BF4" s="23">
        <v>0</v>
      </c>
      <c r="BG4" s="22">
        <v>0</v>
      </c>
      <c r="BH4" s="22">
        <v>0</v>
      </c>
      <c r="BI4" s="22">
        <v>0</v>
      </c>
      <c r="BJ4" s="22">
        <v>0</v>
      </c>
      <c r="BK4" s="22">
        <v>0</v>
      </c>
      <c r="BL4" s="23">
        <v>0</v>
      </c>
      <c r="BM4" s="22">
        <v>0</v>
      </c>
      <c r="BN4" s="22">
        <v>0</v>
      </c>
      <c r="BO4" s="22">
        <v>0</v>
      </c>
      <c r="BP4" s="22">
        <v>0</v>
      </c>
      <c r="BQ4" s="22">
        <v>0</v>
      </c>
      <c r="BR4" s="22">
        <v>0</v>
      </c>
      <c r="BS4" s="22">
        <v>0</v>
      </c>
      <c r="BT4" s="22">
        <v>0</v>
      </c>
      <c r="BU4" s="22">
        <v>0</v>
      </c>
      <c r="BV4" s="22">
        <v>0</v>
      </c>
      <c r="BW4" s="22">
        <v>0</v>
      </c>
      <c r="BX4" s="22">
        <v>0</v>
      </c>
      <c r="BY4" s="22">
        <v>0</v>
      </c>
      <c r="BZ4" s="22">
        <v>0</v>
      </c>
      <c r="CA4" s="22">
        <v>0</v>
      </c>
      <c r="CB4" s="22">
        <v>0</v>
      </c>
      <c r="CC4" s="22">
        <v>0</v>
      </c>
      <c r="CD4" s="22">
        <v>0</v>
      </c>
      <c r="CE4" s="23">
        <v>0</v>
      </c>
    </row>
    <row r="5" spans="1:83" x14ac:dyDescent="0.25">
      <c r="A5" s="22" t="s">
        <v>130</v>
      </c>
      <c r="B5" s="23">
        <v>0</v>
      </c>
      <c r="C5" s="22">
        <v>1E-4</v>
      </c>
      <c r="D5" s="22">
        <v>0</v>
      </c>
      <c r="E5" s="23">
        <v>0</v>
      </c>
      <c r="F5" s="23">
        <v>0</v>
      </c>
      <c r="G5" s="22">
        <v>0</v>
      </c>
      <c r="H5" s="23">
        <v>0</v>
      </c>
      <c r="I5" s="22">
        <v>0</v>
      </c>
      <c r="J5" s="23">
        <v>0</v>
      </c>
      <c r="K5" s="23">
        <v>3.0000000000000001E-3</v>
      </c>
      <c r="L5" s="23">
        <v>0</v>
      </c>
      <c r="M5" s="23">
        <v>0</v>
      </c>
      <c r="N5" s="23">
        <v>0</v>
      </c>
      <c r="O5" s="23">
        <v>0</v>
      </c>
      <c r="P5" s="22">
        <v>0</v>
      </c>
      <c r="Q5" s="22">
        <v>0</v>
      </c>
      <c r="R5" s="22">
        <v>0</v>
      </c>
      <c r="S5" s="22">
        <v>0</v>
      </c>
      <c r="T5" s="22">
        <v>0</v>
      </c>
      <c r="U5" s="22">
        <v>0</v>
      </c>
      <c r="V5" s="22">
        <v>0</v>
      </c>
      <c r="W5" s="22">
        <v>0</v>
      </c>
      <c r="X5" s="23">
        <v>0</v>
      </c>
      <c r="Y5" s="22">
        <v>0</v>
      </c>
      <c r="Z5" s="22">
        <v>0</v>
      </c>
      <c r="AA5" s="23">
        <v>0</v>
      </c>
      <c r="AB5" s="23">
        <v>0</v>
      </c>
      <c r="AC5" s="22">
        <v>0</v>
      </c>
      <c r="AD5" s="22">
        <v>0</v>
      </c>
      <c r="AE5" s="22">
        <v>0</v>
      </c>
      <c r="AF5" s="22">
        <v>0</v>
      </c>
      <c r="AG5" s="22">
        <v>5.5999999999999999E-3</v>
      </c>
      <c r="AH5" s="22">
        <v>0</v>
      </c>
      <c r="AI5" s="22">
        <v>0</v>
      </c>
      <c r="AJ5" s="23">
        <v>0</v>
      </c>
      <c r="AK5" s="22">
        <v>0</v>
      </c>
      <c r="AL5" s="22">
        <v>0</v>
      </c>
      <c r="AM5" s="22">
        <v>0</v>
      </c>
      <c r="AN5" s="22">
        <v>0</v>
      </c>
      <c r="AO5" s="22">
        <v>0</v>
      </c>
      <c r="AP5" s="22">
        <v>0</v>
      </c>
      <c r="AQ5" s="22">
        <v>0</v>
      </c>
      <c r="AR5" s="22">
        <v>0</v>
      </c>
      <c r="AS5" s="22">
        <v>0</v>
      </c>
      <c r="AT5" s="22">
        <v>0</v>
      </c>
      <c r="AU5" s="23">
        <v>0</v>
      </c>
      <c r="AV5" s="22">
        <v>0</v>
      </c>
      <c r="AW5" s="23">
        <v>0</v>
      </c>
      <c r="AX5" s="23">
        <v>0</v>
      </c>
      <c r="AY5" s="22">
        <v>0</v>
      </c>
      <c r="AZ5" s="22">
        <v>0</v>
      </c>
      <c r="BA5" s="22">
        <v>0</v>
      </c>
      <c r="BB5" s="22">
        <v>0</v>
      </c>
      <c r="BC5" s="23">
        <v>0</v>
      </c>
      <c r="BD5" s="22">
        <v>0</v>
      </c>
      <c r="BE5" s="25">
        <v>0</v>
      </c>
      <c r="BF5" s="22">
        <v>0</v>
      </c>
      <c r="BG5" s="22">
        <v>0</v>
      </c>
      <c r="BH5" s="22">
        <v>0</v>
      </c>
      <c r="BI5" s="22">
        <v>0</v>
      </c>
      <c r="BJ5" s="23">
        <v>0</v>
      </c>
      <c r="BK5" s="22">
        <v>0</v>
      </c>
      <c r="BL5" s="22">
        <v>0</v>
      </c>
      <c r="BM5" s="23">
        <v>0</v>
      </c>
      <c r="BN5" s="22">
        <v>0</v>
      </c>
      <c r="BO5" s="22">
        <v>0</v>
      </c>
      <c r="BP5" s="23">
        <v>0</v>
      </c>
      <c r="BQ5" s="22">
        <v>0</v>
      </c>
      <c r="BR5" s="22">
        <v>0</v>
      </c>
      <c r="BS5" s="22">
        <v>0</v>
      </c>
      <c r="BT5" s="22">
        <v>0</v>
      </c>
      <c r="BU5" s="22">
        <v>0</v>
      </c>
      <c r="BV5" s="22">
        <v>0</v>
      </c>
      <c r="BW5" s="22">
        <v>0</v>
      </c>
      <c r="BX5" s="22">
        <v>0</v>
      </c>
      <c r="BY5" s="22">
        <v>0</v>
      </c>
      <c r="BZ5" s="22">
        <v>0</v>
      </c>
      <c r="CA5" s="22">
        <v>0</v>
      </c>
      <c r="CB5" s="22">
        <v>0</v>
      </c>
      <c r="CC5" s="22">
        <v>0</v>
      </c>
      <c r="CD5" s="22">
        <v>0</v>
      </c>
      <c r="CE5" s="22">
        <v>0</v>
      </c>
    </row>
    <row r="6" spans="1:83" x14ac:dyDescent="0.25">
      <c r="A6" s="22" t="s">
        <v>131</v>
      </c>
      <c r="B6" s="23">
        <v>0</v>
      </c>
      <c r="C6" s="22">
        <v>0</v>
      </c>
      <c r="D6" s="22">
        <v>0</v>
      </c>
      <c r="E6" s="23">
        <v>1.9E-3</v>
      </c>
      <c r="F6" s="23">
        <v>0</v>
      </c>
      <c r="G6" s="22">
        <v>0</v>
      </c>
      <c r="H6" s="23">
        <f>0.0049+0.0021</f>
        <v>6.9999999999999993E-3</v>
      </c>
      <c r="I6" s="22">
        <v>4.4000000000000003E-3</v>
      </c>
      <c r="J6" s="23">
        <v>2.0000000000000001E-4</v>
      </c>
      <c r="K6" s="23">
        <v>2.0000000000000001E-4</v>
      </c>
      <c r="L6" s="23">
        <f>0.0102+0.0048</f>
        <v>1.4999999999999999E-2</v>
      </c>
      <c r="M6" s="23">
        <v>1E-4</v>
      </c>
      <c r="N6" s="23">
        <v>0</v>
      </c>
      <c r="O6" s="23">
        <v>2.0000000000000001E-4</v>
      </c>
      <c r="P6" s="22">
        <v>1.4E-3</v>
      </c>
      <c r="Q6" s="22">
        <v>0</v>
      </c>
      <c r="R6" s="22">
        <v>1.6000000000000001E-3</v>
      </c>
      <c r="S6" s="22">
        <v>0</v>
      </c>
      <c r="T6" s="22">
        <v>0</v>
      </c>
      <c r="U6" s="22">
        <v>0</v>
      </c>
      <c r="V6" s="22">
        <v>0</v>
      </c>
      <c r="W6" s="22">
        <v>0</v>
      </c>
      <c r="X6" s="23">
        <f>0.0009+0.0009+0.0002</f>
        <v>2E-3</v>
      </c>
      <c r="Y6" s="22">
        <v>0</v>
      </c>
      <c r="Z6" s="22">
        <v>0</v>
      </c>
      <c r="AA6" s="23">
        <v>1E-3</v>
      </c>
      <c r="AB6" s="23">
        <v>0</v>
      </c>
      <c r="AC6" s="22">
        <v>0</v>
      </c>
      <c r="AD6" s="22">
        <v>3.8999999999999998E-3</v>
      </c>
      <c r="AE6" s="22">
        <v>0</v>
      </c>
      <c r="AF6" s="22">
        <v>0</v>
      </c>
      <c r="AG6" s="22">
        <v>3.2000000000000002E-3</v>
      </c>
      <c r="AH6" s="22">
        <v>0</v>
      </c>
      <c r="AI6" s="22">
        <v>0</v>
      </c>
      <c r="AJ6" s="23">
        <f>0.001+0.0061+0.0014</f>
        <v>8.5000000000000006E-3</v>
      </c>
      <c r="AK6" s="22">
        <v>0</v>
      </c>
      <c r="AL6" s="22">
        <v>0</v>
      </c>
      <c r="AM6" s="22">
        <v>0</v>
      </c>
      <c r="AN6" s="22">
        <v>0</v>
      </c>
      <c r="AO6" s="22">
        <v>0</v>
      </c>
      <c r="AP6" s="22">
        <v>0</v>
      </c>
      <c r="AQ6" s="22">
        <v>0</v>
      </c>
      <c r="AR6" s="22">
        <v>8.8999999999999999E-3</v>
      </c>
      <c r="AS6" s="22">
        <v>0</v>
      </c>
      <c r="AT6" s="22">
        <v>0</v>
      </c>
      <c r="AU6" s="23">
        <f>0.0018+0.0028+0.0001</f>
        <v>4.7000000000000002E-3</v>
      </c>
      <c r="AV6" s="22">
        <v>1.2999999999999999E-3</v>
      </c>
      <c r="AW6" s="23">
        <v>0</v>
      </c>
      <c r="AX6" s="23">
        <v>1.6000000000000001E-3</v>
      </c>
      <c r="AY6" s="22">
        <v>8.0000000000000004E-4</v>
      </c>
      <c r="AZ6" s="22">
        <v>0</v>
      </c>
      <c r="BA6" s="22">
        <f>0.0058+0.0074</f>
        <v>1.32E-2</v>
      </c>
      <c r="BB6" s="22">
        <v>0</v>
      </c>
      <c r="BC6" s="23">
        <v>0</v>
      </c>
      <c r="BD6" s="22">
        <v>0</v>
      </c>
      <c r="BE6" s="22">
        <v>0</v>
      </c>
      <c r="BF6" s="22">
        <v>0</v>
      </c>
      <c r="BG6" s="22">
        <v>0</v>
      </c>
      <c r="BH6" s="22">
        <v>1E-4</v>
      </c>
      <c r="BI6" s="22">
        <v>0</v>
      </c>
      <c r="BJ6" s="23">
        <v>0</v>
      </c>
      <c r="BK6" s="22">
        <v>0</v>
      </c>
      <c r="BL6" s="22">
        <v>0</v>
      </c>
      <c r="BM6" s="23">
        <v>0</v>
      </c>
      <c r="BN6" s="22">
        <v>0</v>
      </c>
      <c r="BO6" s="22">
        <v>0</v>
      </c>
      <c r="BP6" s="23">
        <v>0</v>
      </c>
      <c r="BQ6" s="22">
        <v>0</v>
      </c>
      <c r="BR6" s="22">
        <v>0</v>
      </c>
      <c r="BS6" s="22">
        <f>0.0031+0.0028</f>
        <v>5.8999999999999999E-3</v>
      </c>
      <c r="BT6" s="22">
        <v>0</v>
      </c>
      <c r="BU6" s="22">
        <v>0</v>
      </c>
      <c r="BV6" s="22">
        <v>0</v>
      </c>
      <c r="BW6" s="22">
        <v>0</v>
      </c>
      <c r="BX6" s="22">
        <v>0</v>
      </c>
      <c r="BY6" s="22">
        <v>0</v>
      </c>
      <c r="BZ6" s="22">
        <v>0</v>
      </c>
      <c r="CA6" s="22">
        <v>0</v>
      </c>
      <c r="CB6" s="22">
        <v>0</v>
      </c>
      <c r="CC6" s="22">
        <v>3.2000000000000002E-3</v>
      </c>
      <c r="CD6" s="22">
        <v>0</v>
      </c>
      <c r="CE6" s="22">
        <v>0</v>
      </c>
    </row>
    <row r="7" spans="1:83" x14ac:dyDescent="0.25">
      <c r="A7" s="22" t="s">
        <v>132</v>
      </c>
      <c r="B7" s="23">
        <f>0.0161+0.0224</f>
        <v>3.85E-2</v>
      </c>
      <c r="C7" s="22">
        <f>0.0056+0.0019</f>
        <v>7.4999999999999997E-3</v>
      </c>
      <c r="D7" s="22">
        <v>0</v>
      </c>
      <c r="E7" s="23">
        <f>0.0175+0.022</f>
        <v>3.95E-2</v>
      </c>
      <c r="F7" s="23">
        <f>0.0049+0.0021</f>
        <v>6.9999999999999993E-3</v>
      </c>
      <c r="G7" s="22">
        <v>0</v>
      </c>
      <c r="H7" s="22">
        <f>0.0053+0.0741</f>
        <v>7.9399999999999998E-2</v>
      </c>
      <c r="I7" s="22">
        <f>0.0253+0.0062</f>
        <v>3.15E-2</v>
      </c>
      <c r="J7" s="22">
        <f>0.0101+0.014</f>
        <v>2.41E-2</v>
      </c>
      <c r="K7" s="22">
        <f>0.0216+0.438</f>
        <v>0.45960000000000001</v>
      </c>
      <c r="L7" s="23">
        <v>3.5000000000000001E-3</v>
      </c>
      <c r="M7" s="23">
        <v>0</v>
      </c>
      <c r="N7" s="23">
        <v>0</v>
      </c>
      <c r="O7" s="23">
        <f>0.0364+0.0307</f>
        <v>6.7100000000000007E-2</v>
      </c>
      <c r="P7" s="23">
        <f>0.0047+0.0088</f>
        <v>1.3500000000000002E-2</v>
      </c>
      <c r="Q7" s="22">
        <v>0</v>
      </c>
      <c r="R7" s="23">
        <f>0.0052+0.0142</f>
        <v>1.9400000000000001E-2</v>
      </c>
      <c r="S7" s="22">
        <v>0</v>
      </c>
      <c r="T7" s="22">
        <v>0</v>
      </c>
      <c r="U7" s="22">
        <f>0.0323+0.111</f>
        <v>0.14330000000000001</v>
      </c>
      <c r="V7" s="23">
        <v>5.3E-3</v>
      </c>
      <c r="W7" s="22">
        <v>0</v>
      </c>
      <c r="X7" s="22">
        <f>0.0054+0.0335</f>
        <v>3.8900000000000004E-2</v>
      </c>
      <c r="Y7" s="22">
        <f>0.0055+0.0038</f>
        <v>9.2999999999999992E-3</v>
      </c>
      <c r="Z7" s="22">
        <v>0</v>
      </c>
      <c r="AA7" s="23">
        <v>0</v>
      </c>
      <c r="AB7" s="22">
        <v>1E-4</v>
      </c>
      <c r="AC7" s="22">
        <v>0</v>
      </c>
      <c r="AD7" s="23">
        <f>0.007+0.0036</f>
        <v>1.06E-2</v>
      </c>
      <c r="AE7" s="22">
        <v>0</v>
      </c>
      <c r="AF7" s="22">
        <v>0</v>
      </c>
      <c r="AG7" s="22">
        <f>0.0142+0.0817</f>
        <v>9.5899999999999999E-2</v>
      </c>
      <c r="AH7" s="22">
        <v>1E-4</v>
      </c>
      <c r="AI7" s="22">
        <v>0</v>
      </c>
      <c r="AJ7" s="22">
        <v>2.0000000000000001E-4</v>
      </c>
      <c r="AK7" s="22">
        <v>0</v>
      </c>
      <c r="AL7" s="22">
        <v>0</v>
      </c>
      <c r="AM7" s="23">
        <v>0</v>
      </c>
      <c r="AN7" s="23">
        <v>0</v>
      </c>
      <c r="AO7" s="22">
        <v>5.9999999999999995E-4</v>
      </c>
      <c r="AP7" s="22">
        <v>0</v>
      </c>
      <c r="AQ7" s="22">
        <v>0</v>
      </c>
      <c r="AR7" s="22">
        <v>1.46E-2</v>
      </c>
      <c r="AS7" s="22">
        <v>0</v>
      </c>
      <c r="AT7" s="22">
        <v>0</v>
      </c>
      <c r="AU7" s="22">
        <f>0.0378+0.0522</f>
        <v>0.09</v>
      </c>
      <c r="AV7" s="22">
        <v>2E-3</v>
      </c>
      <c r="AW7" s="23">
        <v>0</v>
      </c>
      <c r="AX7" s="23">
        <f>0.0265+0.0157</f>
        <v>4.2200000000000001E-2</v>
      </c>
      <c r="AY7" s="22">
        <v>2.2000000000000001E-3</v>
      </c>
      <c r="AZ7" s="22">
        <v>0</v>
      </c>
      <c r="BA7" s="23">
        <v>5.1999999999999998E-3</v>
      </c>
      <c r="BB7" s="22">
        <v>0</v>
      </c>
      <c r="BC7" s="23">
        <v>0</v>
      </c>
      <c r="BD7" s="23">
        <v>1.1000000000000001E-3</v>
      </c>
      <c r="BE7" s="23">
        <v>4.0000000000000002E-4</v>
      </c>
      <c r="BF7" s="22">
        <v>0</v>
      </c>
      <c r="BG7" s="23">
        <v>0</v>
      </c>
      <c r="BH7" s="22">
        <v>0</v>
      </c>
      <c r="BI7" s="22">
        <v>0</v>
      </c>
      <c r="BJ7" s="23">
        <v>1.6199999999999999E-2</v>
      </c>
      <c r="BK7" s="22">
        <v>3.3999999999999998E-3</v>
      </c>
      <c r="BL7" s="22">
        <v>0</v>
      </c>
      <c r="BM7" s="23">
        <v>4.0000000000000002E-4</v>
      </c>
      <c r="BN7" s="22">
        <v>0</v>
      </c>
      <c r="BO7" s="22">
        <v>0</v>
      </c>
      <c r="BP7" s="22">
        <v>2.8E-3</v>
      </c>
      <c r="BQ7" s="23">
        <v>1E-4</v>
      </c>
      <c r="BR7" s="22">
        <v>0</v>
      </c>
      <c r="BS7" s="22">
        <f>0.106+0.0072</f>
        <v>0.1132</v>
      </c>
      <c r="BT7" s="22">
        <v>2.0000000000000001E-4</v>
      </c>
      <c r="BU7" s="22">
        <v>0</v>
      </c>
      <c r="BV7" s="22">
        <v>1E-4</v>
      </c>
      <c r="BW7" s="22">
        <v>1.4E-3</v>
      </c>
      <c r="BX7" s="22">
        <v>0</v>
      </c>
      <c r="BY7" s="22">
        <v>0</v>
      </c>
      <c r="BZ7" s="23">
        <v>0</v>
      </c>
      <c r="CA7" s="23">
        <v>0</v>
      </c>
      <c r="CB7" s="23">
        <v>0</v>
      </c>
      <c r="CC7" s="22">
        <f>0.0209+0.0016</f>
        <v>2.2499999999999999E-2</v>
      </c>
      <c r="CD7" s="22">
        <v>1E-4</v>
      </c>
      <c r="CE7" s="22">
        <v>0</v>
      </c>
    </row>
    <row r="8" spans="1:83" x14ac:dyDescent="0.25">
      <c r="A8" s="22" t="s">
        <v>135</v>
      </c>
      <c r="B8" s="23">
        <v>0.10539999999999999</v>
      </c>
      <c r="C8" s="22">
        <v>1.26E-2</v>
      </c>
      <c r="D8" s="22">
        <v>0</v>
      </c>
      <c r="E8" s="23">
        <v>9.7999999999999997E-3</v>
      </c>
      <c r="F8" s="22">
        <v>2.5000000000000001E-3</v>
      </c>
      <c r="G8" s="22">
        <v>0</v>
      </c>
      <c r="H8" s="22">
        <v>5.7999999999999996E-3</v>
      </c>
      <c r="I8" s="22">
        <v>1E-4</v>
      </c>
      <c r="J8" s="22">
        <v>2.8999999999999998E-3</v>
      </c>
      <c r="K8" s="22">
        <v>1.18E-2</v>
      </c>
      <c r="L8" s="22">
        <v>5.0099999999999999E-2</v>
      </c>
      <c r="M8" s="22">
        <v>8.9999999999999993E-3</v>
      </c>
      <c r="N8" s="22">
        <v>0</v>
      </c>
      <c r="O8" s="23">
        <v>6.1000000000000004E-3</v>
      </c>
      <c r="P8" s="22">
        <v>4.8999999999999998E-3</v>
      </c>
      <c r="Q8" s="22">
        <v>0</v>
      </c>
      <c r="R8" s="23">
        <v>3.32E-2</v>
      </c>
      <c r="S8" s="22">
        <v>1.17E-2</v>
      </c>
      <c r="T8" s="22">
        <v>0</v>
      </c>
      <c r="U8" s="22">
        <v>0</v>
      </c>
      <c r="V8" s="22">
        <v>0</v>
      </c>
      <c r="W8" s="22">
        <v>0</v>
      </c>
      <c r="X8" s="22">
        <v>0</v>
      </c>
      <c r="Y8" s="22">
        <v>0</v>
      </c>
      <c r="Z8" s="22">
        <v>0</v>
      </c>
      <c r="AA8" s="22">
        <v>1.6400000000000001E-2</v>
      </c>
      <c r="AB8" s="22">
        <v>1E-4</v>
      </c>
      <c r="AC8" s="22">
        <v>0</v>
      </c>
      <c r="AD8" s="22">
        <v>5.3E-3</v>
      </c>
      <c r="AE8" s="22">
        <v>1.1000000000000001E-3</v>
      </c>
      <c r="AF8" s="22">
        <v>0</v>
      </c>
      <c r="AG8" s="22">
        <v>1.8499999999999999E-2</v>
      </c>
      <c r="AH8" s="22">
        <v>0</v>
      </c>
      <c r="AI8" s="22">
        <v>0</v>
      </c>
      <c r="AJ8" s="22">
        <v>5.7599999999999998E-2</v>
      </c>
      <c r="AK8" s="22">
        <v>3.5499999999999997E-2</v>
      </c>
      <c r="AL8" s="22">
        <v>0</v>
      </c>
      <c r="AM8" s="23">
        <v>2.4299999999999999E-2</v>
      </c>
      <c r="AN8" s="22">
        <v>7.7999999999999996E-3</v>
      </c>
      <c r="AO8" s="22">
        <v>4.3799999999999999E-2</v>
      </c>
      <c r="AP8" s="22">
        <v>1.0999999999999999E-2</v>
      </c>
      <c r="AQ8" s="22">
        <v>0</v>
      </c>
      <c r="AR8" s="22">
        <v>5.7299999999999997E-2</v>
      </c>
      <c r="AS8" s="22">
        <v>1.0999999999999999E-2</v>
      </c>
      <c r="AT8" s="22">
        <v>0</v>
      </c>
      <c r="AU8" s="22">
        <v>3.3599999999999998E-2</v>
      </c>
      <c r="AV8" s="22">
        <v>2.9999999999999997E-4</v>
      </c>
      <c r="AW8" s="22">
        <v>0</v>
      </c>
      <c r="AX8" s="22">
        <v>6.1400000000000003E-2</v>
      </c>
      <c r="AY8" s="22">
        <v>1.1599999999999999E-2</v>
      </c>
      <c r="AZ8" s="22">
        <v>0</v>
      </c>
      <c r="BA8" s="22">
        <v>3.8199999999999998E-2</v>
      </c>
      <c r="BB8" s="22">
        <v>1.6299999999999999E-2</v>
      </c>
      <c r="BC8" s="23">
        <v>0</v>
      </c>
      <c r="BD8" s="23">
        <v>2.64E-2</v>
      </c>
      <c r="BE8" s="22">
        <v>1.35E-2</v>
      </c>
      <c r="BF8" s="22">
        <v>0</v>
      </c>
      <c r="BG8" s="22">
        <v>1E-4</v>
      </c>
      <c r="BH8" s="22">
        <v>7.0000000000000001E-3</v>
      </c>
      <c r="BI8" s="22">
        <v>0</v>
      </c>
      <c r="BJ8" s="22">
        <v>2.52E-2</v>
      </c>
      <c r="BK8" s="22">
        <v>5.5199999999999999E-2</v>
      </c>
      <c r="BL8" s="22">
        <v>0</v>
      </c>
      <c r="BM8" s="23">
        <v>3.9E-2</v>
      </c>
      <c r="BN8" s="22">
        <v>1.1999999999999999E-3</v>
      </c>
      <c r="BO8" s="22">
        <v>0</v>
      </c>
      <c r="BP8" s="22">
        <v>7.7999999999999996E-3</v>
      </c>
      <c r="BQ8" s="22">
        <v>5.1000000000000004E-3</v>
      </c>
      <c r="BR8" s="22">
        <v>0</v>
      </c>
      <c r="BS8" s="22">
        <v>3.8300000000000001E-2</v>
      </c>
      <c r="BT8" s="22">
        <v>1.6999999999999999E-3</v>
      </c>
      <c r="BU8" s="22">
        <v>0</v>
      </c>
      <c r="BV8" s="22">
        <v>2.4400000000000002E-2</v>
      </c>
      <c r="BW8" s="22">
        <v>1.38E-2</v>
      </c>
      <c r="BX8" s="22">
        <v>1E-4</v>
      </c>
      <c r="BY8" s="22">
        <v>0</v>
      </c>
      <c r="BZ8" s="22">
        <v>5.3499999999999999E-2</v>
      </c>
      <c r="CA8" s="22">
        <v>5.8900000000000001E-2</v>
      </c>
      <c r="CB8" s="22">
        <v>0</v>
      </c>
      <c r="CC8" s="22">
        <v>1.4E-3</v>
      </c>
      <c r="CD8" s="22">
        <v>1.34E-2</v>
      </c>
      <c r="CE8" s="22">
        <v>0</v>
      </c>
    </row>
    <row r="9" spans="1:83" x14ac:dyDescent="0.25">
      <c r="A9" s="22" t="s">
        <v>191</v>
      </c>
      <c r="B9" s="23">
        <v>0</v>
      </c>
      <c r="C9" s="22">
        <v>0</v>
      </c>
      <c r="D9" s="22">
        <v>0</v>
      </c>
      <c r="E9" s="23">
        <v>0</v>
      </c>
      <c r="F9" s="22">
        <v>0</v>
      </c>
      <c r="G9" s="22">
        <v>0</v>
      </c>
      <c r="H9" s="22">
        <v>0</v>
      </c>
      <c r="I9" s="22">
        <v>0</v>
      </c>
      <c r="J9" s="22">
        <v>0</v>
      </c>
      <c r="K9" s="22">
        <v>0</v>
      </c>
      <c r="L9" s="22">
        <v>0</v>
      </c>
      <c r="M9" s="22">
        <v>0</v>
      </c>
      <c r="N9" s="22">
        <v>0</v>
      </c>
      <c r="O9" s="23">
        <v>0</v>
      </c>
      <c r="P9" s="22">
        <v>0</v>
      </c>
      <c r="Q9" s="22">
        <v>0</v>
      </c>
      <c r="R9" s="23">
        <v>0</v>
      </c>
      <c r="S9" s="22">
        <v>0</v>
      </c>
      <c r="T9" s="22">
        <v>0</v>
      </c>
      <c r="U9" s="22">
        <v>0</v>
      </c>
      <c r="V9" s="22">
        <v>0</v>
      </c>
      <c r="W9" s="22">
        <v>0</v>
      </c>
      <c r="X9" s="22">
        <v>0</v>
      </c>
      <c r="Y9" s="22">
        <v>0</v>
      </c>
      <c r="Z9" s="22">
        <v>0</v>
      </c>
      <c r="AA9" s="22">
        <v>1E-4</v>
      </c>
      <c r="AB9" s="22">
        <v>0</v>
      </c>
      <c r="AC9" s="22">
        <v>0</v>
      </c>
      <c r="AD9" s="22">
        <v>0</v>
      </c>
      <c r="AE9" s="22">
        <v>0</v>
      </c>
      <c r="AF9" s="22">
        <v>0</v>
      </c>
      <c r="AG9" s="22">
        <v>0</v>
      </c>
      <c r="AH9" s="22">
        <v>0</v>
      </c>
      <c r="AI9" s="22">
        <v>0</v>
      </c>
      <c r="AJ9" s="22">
        <v>0</v>
      </c>
      <c r="AK9" s="22">
        <v>0</v>
      </c>
      <c r="AL9" s="22">
        <v>0</v>
      </c>
      <c r="AM9" s="23">
        <v>0</v>
      </c>
      <c r="AN9" s="22">
        <v>0</v>
      </c>
      <c r="AO9" s="22">
        <v>0</v>
      </c>
      <c r="AP9" s="22">
        <v>0</v>
      </c>
      <c r="AQ9" s="22">
        <v>0</v>
      </c>
      <c r="AR9" s="22">
        <v>0</v>
      </c>
      <c r="AS9" s="22">
        <v>0</v>
      </c>
      <c r="AT9" s="22">
        <v>0</v>
      </c>
      <c r="AU9" s="22">
        <v>0</v>
      </c>
      <c r="AV9" s="22">
        <v>0</v>
      </c>
      <c r="AW9" s="22">
        <v>0</v>
      </c>
      <c r="AX9" s="22">
        <v>0</v>
      </c>
      <c r="AY9" s="22">
        <v>0</v>
      </c>
      <c r="AZ9" s="22">
        <v>0</v>
      </c>
      <c r="BA9" s="22">
        <v>0</v>
      </c>
      <c r="BB9" s="22">
        <v>0</v>
      </c>
      <c r="BC9" s="23">
        <v>0</v>
      </c>
      <c r="BD9" s="23">
        <v>0</v>
      </c>
      <c r="BE9" s="22">
        <v>0</v>
      </c>
      <c r="BF9" s="22">
        <v>0</v>
      </c>
      <c r="BG9" s="22">
        <v>0</v>
      </c>
      <c r="BH9" s="22">
        <v>0</v>
      </c>
      <c r="BI9" s="22">
        <v>0</v>
      </c>
      <c r="BJ9" s="22">
        <v>0</v>
      </c>
      <c r="BK9" s="22">
        <v>0</v>
      </c>
      <c r="BL9" s="22">
        <v>0</v>
      </c>
      <c r="BM9" s="23">
        <v>0</v>
      </c>
      <c r="BN9" s="22">
        <v>0</v>
      </c>
      <c r="BO9" s="22">
        <v>0</v>
      </c>
      <c r="BP9" s="22">
        <v>0</v>
      </c>
      <c r="BQ9" s="22">
        <v>0</v>
      </c>
      <c r="BR9" s="22">
        <v>0</v>
      </c>
      <c r="BS9" s="22">
        <v>0</v>
      </c>
      <c r="BT9" s="22">
        <v>0</v>
      </c>
      <c r="BU9" s="22">
        <v>0</v>
      </c>
      <c r="BV9" s="22">
        <v>0</v>
      </c>
      <c r="BW9" s="22">
        <v>0</v>
      </c>
      <c r="BX9" s="22">
        <v>0</v>
      </c>
      <c r="BY9" s="22">
        <v>0</v>
      </c>
      <c r="BZ9" s="22">
        <v>0</v>
      </c>
      <c r="CA9" s="22">
        <v>0</v>
      </c>
      <c r="CB9" s="22">
        <v>0</v>
      </c>
      <c r="CC9" s="22">
        <v>0</v>
      </c>
      <c r="CD9" s="22">
        <v>0</v>
      </c>
      <c r="CE9" s="22">
        <v>0</v>
      </c>
    </row>
    <row r="10" spans="1:83" x14ac:dyDescent="0.25">
      <c r="A10" s="22" t="s">
        <v>136</v>
      </c>
      <c r="B10" s="22">
        <v>0</v>
      </c>
      <c r="C10" s="22">
        <v>0</v>
      </c>
      <c r="D10" s="22">
        <v>0</v>
      </c>
      <c r="E10" s="23">
        <v>0</v>
      </c>
      <c r="F10" s="22">
        <v>0</v>
      </c>
      <c r="G10" s="23">
        <v>0</v>
      </c>
      <c r="H10" s="22">
        <v>0</v>
      </c>
      <c r="I10" s="22">
        <v>0</v>
      </c>
      <c r="J10" s="22">
        <v>0</v>
      </c>
      <c r="K10" s="22">
        <v>0</v>
      </c>
      <c r="L10" s="22">
        <v>2.75E-2</v>
      </c>
      <c r="M10" s="22">
        <v>7.3000000000000001E-3</v>
      </c>
      <c r="N10" s="22">
        <v>0</v>
      </c>
      <c r="O10" s="22">
        <v>0</v>
      </c>
      <c r="P10" s="22">
        <v>0.28029999999999999</v>
      </c>
      <c r="Q10" s="23">
        <v>0</v>
      </c>
      <c r="R10" s="22">
        <v>1.7100000000000001E-2</v>
      </c>
      <c r="S10" s="22">
        <v>0</v>
      </c>
      <c r="T10" s="23">
        <v>0</v>
      </c>
      <c r="U10" s="22">
        <v>0</v>
      </c>
      <c r="V10" s="22">
        <v>0</v>
      </c>
      <c r="W10" s="23">
        <v>0</v>
      </c>
      <c r="X10" s="22">
        <v>0</v>
      </c>
      <c r="Y10" s="22">
        <v>0</v>
      </c>
      <c r="Z10" s="22">
        <v>0</v>
      </c>
      <c r="AA10" s="22">
        <v>3.5099999999999999E-2</v>
      </c>
      <c r="AB10" s="22">
        <v>0</v>
      </c>
      <c r="AC10" s="22">
        <v>0</v>
      </c>
      <c r="AD10" s="23">
        <f>0.0001+0.0555</f>
        <v>5.5600000000000004E-2</v>
      </c>
      <c r="AE10" s="22">
        <v>0</v>
      </c>
      <c r="AF10" s="23">
        <f>0.0617+0.2731</f>
        <v>0.33479999999999999</v>
      </c>
      <c r="AG10" s="22">
        <v>0</v>
      </c>
      <c r="AH10" s="22">
        <v>0</v>
      </c>
      <c r="AI10" s="23">
        <v>0</v>
      </c>
      <c r="AJ10" s="22">
        <v>3.95E-2</v>
      </c>
      <c r="AK10" s="22">
        <v>0</v>
      </c>
      <c r="AL10" s="23">
        <v>0.876</v>
      </c>
      <c r="AM10" s="23">
        <v>0</v>
      </c>
      <c r="AN10" s="22">
        <v>0</v>
      </c>
      <c r="AO10" s="22">
        <v>6.0000000000000001E-3</v>
      </c>
      <c r="AP10" s="22">
        <v>0</v>
      </c>
      <c r="AQ10" s="23">
        <v>0.66700000000000004</v>
      </c>
      <c r="AR10" s="22">
        <v>7.0800000000000002E-2</v>
      </c>
      <c r="AS10" s="22">
        <v>0</v>
      </c>
      <c r="AT10" s="22">
        <v>6.7500000000000004E-2</v>
      </c>
      <c r="AU10" s="22">
        <v>3.6299999999999999E-2</v>
      </c>
      <c r="AV10" s="22">
        <v>0</v>
      </c>
      <c r="AW10" s="22">
        <f>0.0525+0.1356</f>
        <v>0.18809999999999999</v>
      </c>
      <c r="AX10" s="22">
        <v>0</v>
      </c>
      <c r="AY10" s="22">
        <v>2.4500000000000001E-2</v>
      </c>
      <c r="AZ10" s="23">
        <v>0</v>
      </c>
      <c r="BA10" s="23">
        <v>0</v>
      </c>
      <c r="BB10" s="22">
        <v>0</v>
      </c>
      <c r="BC10" s="23">
        <v>0</v>
      </c>
      <c r="BD10" s="23">
        <v>0</v>
      </c>
      <c r="BE10" s="22">
        <v>0</v>
      </c>
      <c r="BF10" s="23">
        <v>9.9900000000000003E-2</v>
      </c>
      <c r="BG10" s="23">
        <v>0</v>
      </c>
      <c r="BH10" s="22">
        <v>0</v>
      </c>
      <c r="BI10" s="23">
        <v>0</v>
      </c>
      <c r="BJ10" s="23">
        <v>0</v>
      </c>
      <c r="BK10" s="22">
        <v>0</v>
      </c>
      <c r="BL10" s="22">
        <v>0</v>
      </c>
      <c r="BM10" s="23">
        <v>0</v>
      </c>
      <c r="BN10" s="22">
        <v>0</v>
      </c>
      <c r="BO10" s="22">
        <v>0</v>
      </c>
      <c r="BP10" s="22">
        <v>0</v>
      </c>
      <c r="BQ10" s="22">
        <v>0</v>
      </c>
      <c r="BR10" s="22">
        <v>0</v>
      </c>
      <c r="BS10" s="22">
        <v>0</v>
      </c>
      <c r="BT10" s="22">
        <v>0</v>
      </c>
      <c r="BU10" s="22">
        <v>0</v>
      </c>
      <c r="BV10" s="22">
        <v>0</v>
      </c>
      <c r="BW10" s="22">
        <v>0</v>
      </c>
      <c r="BX10" s="22">
        <v>0</v>
      </c>
      <c r="BY10" s="22">
        <v>0</v>
      </c>
      <c r="BZ10" s="23">
        <v>0</v>
      </c>
      <c r="CA10" s="23">
        <v>0</v>
      </c>
      <c r="CB10" s="23">
        <v>0.46279999999999999</v>
      </c>
      <c r="CC10" s="23">
        <v>0</v>
      </c>
      <c r="CD10" s="22">
        <v>0</v>
      </c>
      <c r="CE10" s="23">
        <v>0</v>
      </c>
    </row>
    <row r="11" spans="1:83" x14ac:dyDescent="0.25">
      <c r="A11" s="22" t="s">
        <v>137</v>
      </c>
      <c r="B11" s="23">
        <v>1E-4</v>
      </c>
      <c r="C11" s="22">
        <v>0</v>
      </c>
      <c r="D11" s="22">
        <v>0</v>
      </c>
      <c r="E11" s="22">
        <v>0</v>
      </c>
      <c r="F11" s="22">
        <v>0</v>
      </c>
      <c r="G11" s="22">
        <v>0</v>
      </c>
      <c r="H11" s="22">
        <v>0</v>
      </c>
      <c r="I11" s="22">
        <v>0</v>
      </c>
      <c r="J11" s="22">
        <v>0</v>
      </c>
      <c r="K11" s="22">
        <v>0</v>
      </c>
      <c r="L11" s="22">
        <v>0</v>
      </c>
      <c r="M11" s="22">
        <v>0</v>
      </c>
      <c r="N11" s="22">
        <v>0</v>
      </c>
      <c r="O11" s="23">
        <v>2.0000000000000001E-4</v>
      </c>
      <c r="P11" s="22">
        <v>0</v>
      </c>
      <c r="Q11" s="22">
        <v>0</v>
      </c>
      <c r="R11" s="22">
        <v>1E-4</v>
      </c>
      <c r="S11" s="22">
        <v>0</v>
      </c>
      <c r="T11" s="22">
        <v>0</v>
      </c>
      <c r="U11" s="22">
        <v>0</v>
      </c>
      <c r="V11" s="22">
        <v>0</v>
      </c>
      <c r="W11" s="22">
        <v>0</v>
      </c>
      <c r="X11" s="22">
        <v>1E-4</v>
      </c>
      <c r="Y11" s="22">
        <v>0</v>
      </c>
      <c r="Z11" s="22">
        <v>0</v>
      </c>
      <c r="AA11" s="22">
        <v>2.0000000000000001E-4</v>
      </c>
      <c r="AB11" s="22">
        <v>0</v>
      </c>
      <c r="AC11" s="22">
        <v>0</v>
      </c>
      <c r="AD11" s="22">
        <v>0</v>
      </c>
      <c r="AE11" s="22">
        <v>0</v>
      </c>
      <c r="AF11" s="22">
        <v>0</v>
      </c>
      <c r="AG11" s="22">
        <v>1E-4</v>
      </c>
      <c r="AH11" s="25">
        <v>0</v>
      </c>
      <c r="AI11" s="22">
        <v>0</v>
      </c>
      <c r="AJ11" s="22">
        <v>0</v>
      </c>
      <c r="AK11" s="22">
        <v>0</v>
      </c>
      <c r="AL11" s="22">
        <v>0</v>
      </c>
      <c r="AM11" s="22">
        <v>0</v>
      </c>
      <c r="AN11" s="22">
        <v>0</v>
      </c>
      <c r="AO11" s="22">
        <v>1E-4</v>
      </c>
      <c r="AP11" s="22">
        <v>0</v>
      </c>
      <c r="AQ11" s="22">
        <v>0</v>
      </c>
      <c r="AR11" s="22">
        <v>0</v>
      </c>
      <c r="AS11" s="22">
        <v>1E-4</v>
      </c>
      <c r="AT11" s="22">
        <v>0</v>
      </c>
      <c r="AU11" s="22">
        <v>1E-4</v>
      </c>
      <c r="AV11" s="22">
        <v>0</v>
      </c>
      <c r="AW11" s="22">
        <v>0</v>
      </c>
      <c r="AX11" s="22">
        <v>1E-4</v>
      </c>
      <c r="AY11" s="22">
        <v>0</v>
      </c>
      <c r="AZ11" s="22">
        <v>0</v>
      </c>
      <c r="BA11" s="23">
        <v>1E-4</v>
      </c>
      <c r="BB11" s="23">
        <v>0</v>
      </c>
      <c r="BC11" s="23">
        <v>0</v>
      </c>
      <c r="BD11" s="22">
        <v>0</v>
      </c>
      <c r="BE11" s="22">
        <v>0</v>
      </c>
      <c r="BF11" s="22">
        <v>0</v>
      </c>
      <c r="BG11" s="23">
        <v>2.0000000000000001E-4</v>
      </c>
      <c r="BH11" s="22">
        <v>0</v>
      </c>
      <c r="BI11" s="22">
        <v>0</v>
      </c>
      <c r="BJ11" s="23">
        <v>1E-4</v>
      </c>
      <c r="BK11" s="22">
        <v>1E-4</v>
      </c>
      <c r="BL11" s="22">
        <v>0</v>
      </c>
      <c r="BM11" s="23">
        <v>1E-4</v>
      </c>
      <c r="BN11" s="22">
        <v>1E-4</v>
      </c>
      <c r="BO11" s="22">
        <v>0</v>
      </c>
      <c r="BP11" s="22">
        <v>0</v>
      </c>
      <c r="BQ11" s="22">
        <v>0</v>
      </c>
      <c r="BR11" s="22">
        <v>0</v>
      </c>
      <c r="BS11" s="22">
        <v>1E-4</v>
      </c>
      <c r="BT11" s="22">
        <v>0</v>
      </c>
      <c r="BU11" s="22">
        <v>0</v>
      </c>
      <c r="BV11" s="22">
        <v>0</v>
      </c>
      <c r="BW11" s="22">
        <v>1E-4</v>
      </c>
      <c r="BX11" s="22">
        <v>0</v>
      </c>
      <c r="BY11" s="22">
        <v>0</v>
      </c>
      <c r="BZ11" s="22">
        <v>1E-4</v>
      </c>
      <c r="CA11" s="22">
        <v>0</v>
      </c>
      <c r="CB11" s="22">
        <v>0</v>
      </c>
      <c r="CC11" s="22">
        <v>1E-4</v>
      </c>
      <c r="CD11" s="22">
        <v>0</v>
      </c>
      <c r="CE11" s="22">
        <v>0</v>
      </c>
    </row>
    <row r="12" spans="1:83" x14ac:dyDescent="0.25">
      <c r="A12" s="22" t="s">
        <v>138</v>
      </c>
      <c r="B12" s="22">
        <v>0</v>
      </c>
      <c r="C12" s="22">
        <v>0</v>
      </c>
      <c r="D12" s="22">
        <v>0</v>
      </c>
      <c r="E12" s="22">
        <v>0</v>
      </c>
      <c r="F12" s="22">
        <v>0.26269999999999999</v>
      </c>
      <c r="G12" s="22">
        <v>0.2913</v>
      </c>
      <c r="H12" s="22">
        <v>0</v>
      </c>
      <c r="I12" s="22">
        <v>6.9999999999999999E-4</v>
      </c>
      <c r="J12" s="22">
        <v>0</v>
      </c>
      <c r="K12" s="22">
        <v>0</v>
      </c>
      <c r="L12" s="22">
        <v>0</v>
      </c>
      <c r="M12" s="22">
        <v>0</v>
      </c>
      <c r="N12" s="22">
        <f>0.073+0.0775+0.0581+0.135</f>
        <v>0.34360000000000002</v>
      </c>
      <c r="O12" s="22">
        <v>0</v>
      </c>
      <c r="P12" s="22">
        <v>0</v>
      </c>
      <c r="Q12" s="22">
        <v>0</v>
      </c>
      <c r="R12" s="23">
        <v>0</v>
      </c>
      <c r="S12" s="22">
        <v>0.11840000000000001</v>
      </c>
      <c r="T12" s="22">
        <v>0</v>
      </c>
      <c r="U12" s="22">
        <v>0</v>
      </c>
      <c r="V12" s="23">
        <v>0</v>
      </c>
      <c r="W12" s="23">
        <v>0</v>
      </c>
      <c r="X12" s="22">
        <v>0</v>
      </c>
      <c r="Y12" s="22">
        <v>0.1386</v>
      </c>
      <c r="Z12" s="22">
        <v>0</v>
      </c>
      <c r="AA12" s="22">
        <v>0</v>
      </c>
      <c r="AB12" s="22">
        <v>0</v>
      </c>
      <c r="AC12" s="22">
        <v>0.1928</v>
      </c>
      <c r="AD12" s="22">
        <v>2.5999999999999999E-3</v>
      </c>
      <c r="AE12" s="22">
        <v>0</v>
      </c>
      <c r="AF12" s="22">
        <f>0.1436+0.1554</f>
        <v>0.29900000000000004</v>
      </c>
      <c r="AG12" s="22">
        <v>0</v>
      </c>
      <c r="AH12" s="22">
        <v>0</v>
      </c>
      <c r="AI12" s="23">
        <v>5.4899999999999997E-2</v>
      </c>
      <c r="AJ12" s="22">
        <v>0</v>
      </c>
      <c r="AK12" s="22">
        <v>0</v>
      </c>
      <c r="AL12" s="22">
        <v>0</v>
      </c>
      <c r="AM12" s="22">
        <v>0</v>
      </c>
      <c r="AN12" s="22">
        <v>0</v>
      </c>
      <c r="AO12" s="22">
        <v>0</v>
      </c>
      <c r="AP12" s="22">
        <v>0</v>
      </c>
      <c r="AQ12" s="22">
        <v>0</v>
      </c>
      <c r="AR12" s="23">
        <v>0</v>
      </c>
      <c r="AS12" s="22">
        <v>0</v>
      </c>
      <c r="AT12" s="23">
        <v>0</v>
      </c>
      <c r="AU12" s="23">
        <v>0</v>
      </c>
      <c r="AV12" s="22">
        <v>1.26E-2</v>
      </c>
      <c r="AW12" s="22">
        <v>0</v>
      </c>
      <c r="AX12" s="22">
        <v>0</v>
      </c>
      <c r="AY12" s="22">
        <v>0</v>
      </c>
      <c r="AZ12" s="22">
        <v>0</v>
      </c>
      <c r="BA12" s="22">
        <v>3.1099999999999999E-2</v>
      </c>
      <c r="BB12" s="22">
        <v>0</v>
      </c>
      <c r="BC12" s="23">
        <v>0</v>
      </c>
      <c r="BD12" s="22">
        <v>0</v>
      </c>
      <c r="BE12" s="22">
        <v>0</v>
      </c>
      <c r="BF12" s="22">
        <v>0</v>
      </c>
      <c r="BG12" s="22">
        <v>0</v>
      </c>
      <c r="BH12" s="22">
        <v>0</v>
      </c>
      <c r="BI12" s="22">
        <v>0</v>
      </c>
      <c r="BJ12" s="22">
        <v>0</v>
      </c>
      <c r="BK12" s="22">
        <v>0</v>
      </c>
      <c r="BL12" s="22">
        <v>0</v>
      </c>
      <c r="BM12" s="22">
        <v>0</v>
      </c>
      <c r="BN12" s="22">
        <v>0</v>
      </c>
      <c r="BO12" s="22">
        <v>0</v>
      </c>
      <c r="BP12" s="22">
        <v>0</v>
      </c>
      <c r="BQ12" s="22">
        <v>0</v>
      </c>
      <c r="BR12" s="22">
        <v>0</v>
      </c>
      <c r="BS12" s="22">
        <v>0</v>
      </c>
      <c r="BT12" s="22">
        <v>0</v>
      </c>
      <c r="BU12" s="22">
        <v>0.20899999999999999</v>
      </c>
      <c r="BV12" s="22">
        <v>0</v>
      </c>
      <c r="BW12" s="22">
        <v>0</v>
      </c>
      <c r="BX12" s="22">
        <v>0</v>
      </c>
      <c r="BY12" s="22">
        <v>0</v>
      </c>
      <c r="BZ12" s="22">
        <v>0</v>
      </c>
      <c r="CA12" s="22">
        <v>0</v>
      </c>
      <c r="CB12" s="22">
        <v>0</v>
      </c>
      <c r="CC12" s="22">
        <v>0</v>
      </c>
      <c r="CD12" s="22">
        <v>0</v>
      </c>
      <c r="CE12" s="23">
        <v>0</v>
      </c>
    </row>
    <row r="13" spans="1:83" x14ac:dyDescent="0.25">
      <c r="A13" s="22" t="s">
        <v>139</v>
      </c>
      <c r="B13" s="22">
        <v>0</v>
      </c>
      <c r="C13" s="22">
        <v>0</v>
      </c>
      <c r="D13" s="22">
        <v>0</v>
      </c>
      <c r="E13" s="22">
        <v>0</v>
      </c>
      <c r="F13" s="22">
        <v>0</v>
      </c>
      <c r="G13" s="22">
        <v>0</v>
      </c>
      <c r="H13" s="22">
        <v>0</v>
      </c>
      <c r="I13" s="22">
        <v>0</v>
      </c>
      <c r="J13" s="22">
        <v>4.0000000000000002E-4</v>
      </c>
      <c r="K13" s="22">
        <v>1.2999999999999999E-3</v>
      </c>
      <c r="L13" s="22">
        <v>0</v>
      </c>
      <c r="M13" s="22">
        <v>7.1300000000000002E-2</v>
      </c>
      <c r="N13" s="22">
        <f>0.0653+0.1572+0.1711+0.3173+0.2601</f>
        <v>0.97100000000000009</v>
      </c>
      <c r="O13" s="22">
        <v>0</v>
      </c>
      <c r="P13" s="22">
        <v>0</v>
      </c>
      <c r="Q13" s="22">
        <v>0</v>
      </c>
      <c r="R13" s="23">
        <v>0</v>
      </c>
      <c r="S13" s="22">
        <v>0</v>
      </c>
      <c r="T13" s="22">
        <v>0</v>
      </c>
      <c r="U13" s="22">
        <v>0</v>
      </c>
      <c r="V13" s="23">
        <v>0</v>
      </c>
      <c r="W13" s="23">
        <v>0</v>
      </c>
      <c r="X13" s="22">
        <v>0</v>
      </c>
      <c r="Y13" s="22">
        <v>0</v>
      </c>
      <c r="Z13" s="22">
        <v>0</v>
      </c>
      <c r="AA13" s="22">
        <v>0</v>
      </c>
      <c r="AB13" s="22">
        <v>0</v>
      </c>
      <c r="AC13" s="22">
        <v>0</v>
      </c>
      <c r="AD13" s="22">
        <v>0</v>
      </c>
      <c r="AE13" s="22">
        <v>0</v>
      </c>
      <c r="AF13" s="22">
        <v>0</v>
      </c>
      <c r="AG13" s="22">
        <v>0</v>
      </c>
      <c r="AH13" s="22">
        <v>0</v>
      </c>
      <c r="AI13" s="23">
        <v>0</v>
      </c>
      <c r="AJ13" s="22">
        <v>2.5499999999999998E-2</v>
      </c>
      <c r="AK13" s="22">
        <v>0</v>
      </c>
      <c r="AL13" s="22">
        <f>0.1894+0.0393</f>
        <v>0.22870000000000001</v>
      </c>
      <c r="AM13" s="22">
        <v>0</v>
      </c>
      <c r="AN13" s="22">
        <v>6.7400000000000002E-2</v>
      </c>
      <c r="AO13" s="22">
        <v>1E-3</v>
      </c>
      <c r="AP13" s="22">
        <v>4.1700000000000001E-2</v>
      </c>
      <c r="AQ13" s="22">
        <f>0.0881+0.0749</f>
        <v>0.16299999999999998</v>
      </c>
      <c r="AR13" s="23">
        <v>0</v>
      </c>
      <c r="AS13" s="22">
        <v>4.0899999999999999E-2</v>
      </c>
      <c r="AT13" s="23">
        <v>7.0199999999999999E-2</v>
      </c>
      <c r="AU13" s="23">
        <v>1E-4</v>
      </c>
      <c r="AV13" s="22">
        <v>0</v>
      </c>
      <c r="AW13" s="22">
        <v>0</v>
      </c>
      <c r="AX13" s="22">
        <v>0</v>
      </c>
      <c r="AY13" s="22">
        <v>0</v>
      </c>
      <c r="AZ13" s="22">
        <v>0.22140000000000001</v>
      </c>
      <c r="BA13" s="22">
        <v>0</v>
      </c>
      <c r="BB13" s="22">
        <v>0</v>
      </c>
      <c r="BC13" s="23">
        <v>0</v>
      </c>
      <c r="BD13" s="22">
        <v>0</v>
      </c>
      <c r="BE13" s="22">
        <v>0</v>
      </c>
      <c r="BF13" s="22">
        <v>0</v>
      </c>
      <c r="BG13" s="22">
        <v>0</v>
      </c>
      <c r="BH13" s="22">
        <v>0</v>
      </c>
      <c r="BI13" s="22">
        <v>0</v>
      </c>
      <c r="BJ13" s="22">
        <v>0</v>
      </c>
      <c r="BK13" s="22">
        <v>0</v>
      </c>
      <c r="BL13" s="22">
        <v>0</v>
      </c>
      <c r="BM13" s="22">
        <v>0</v>
      </c>
      <c r="BN13" s="22">
        <v>0</v>
      </c>
      <c r="BO13" s="22">
        <v>0.16500000000000001</v>
      </c>
      <c r="BP13" s="22">
        <v>0</v>
      </c>
      <c r="BQ13" s="22">
        <f>0.0532+0.1921</f>
        <v>0.24529999999999999</v>
      </c>
      <c r="BR13" s="22">
        <v>0</v>
      </c>
      <c r="BS13" s="22">
        <v>0</v>
      </c>
      <c r="BT13" s="22">
        <v>0</v>
      </c>
      <c r="BU13" s="22">
        <v>0</v>
      </c>
      <c r="BV13" s="22">
        <v>0</v>
      </c>
      <c r="BW13" s="22">
        <v>2.2599999999999999E-2</v>
      </c>
      <c r="BX13" s="22">
        <v>0</v>
      </c>
      <c r="BY13" s="22">
        <v>0</v>
      </c>
      <c r="BZ13" s="22">
        <v>1.4E-3</v>
      </c>
      <c r="CA13" s="22">
        <v>0</v>
      </c>
      <c r="CB13" s="22">
        <f>0.0069+0.0286+0.1392+0.0328</f>
        <v>0.20749999999999999</v>
      </c>
      <c r="CC13" s="22">
        <v>0</v>
      </c>
      <c r="CD13" s="22">
        <v>0</v>
      </c>
      <c r="CE13" s="23">
        <v>0.11940000000000001</v>
      </c>
    </row>
    <row r="14" spans="1:83" x14ac:dyDescent="0.25">
      <c r="A14" s="22" t="s">
        <v>140</v>
      </c>
      <c r="B14" s="23">
        <v>0</v>
      </c>
      <c r="C14" s="23">
        <v>0</v>
      </c>
      <c r="D14" s="22">
        <v>0</v>
      </c>
      <c r="E14" s="23">
        <v>0</v>
      </c>
      <c r="F14" s="23">
        <v>0</v>
      </c>
      <c r="G14" s="22">
        <v>0</v>
      </c>
      <c r="H14" s="23">
        <v>0</v>
      </c>
      <c r="I14" s="23">
        <v>4.0000000000000002E-4</v>
      </c>
      <c r="J14" s="23">
        <v>0</v>
      </c>
      <c r="K14" s="23">
        <v>0</v>
      </c>
      <c r="L14" s="23">
        <v>0</v>
      </c>
      <c r="M14" s="23">
        <v>0</v>
      </c>
      <c r="N14" s="23">
        <v>0</v>
      </c>
      <c r="O14" s="23">
        <v>4.0000000000000002E-4</v>
      </c>
      <c r="P14" s="23">
        <v>1E-4</v>
      </c>
      <c r="Q14" s="22">
        <v>0</v>
      </c>
      <c r="R14" s="23">
        <v>0</v>
      </c>
      <c r="S14" s="23">
        <v>0</v>
      </c>
      <c r="T14" s="22">
        <v>0</v>
      </c>
      <c r="U14" s="23">
        <v>0</v>
      </c>
      <c r="V14" s="23">
        <v>0</v>
      </c>
      <c r="W14" s="22">
        <v>0</v>
      </c>
      <c r="X14" s="23">
        <v>0</v>
      </c>
      <c r="Y14" s="23">
        <v>0</v>
      </c>
      <c r="Z14" s="23">
        <v>0</v>
      </c>
      <c r="AA14" s="23">
        <v>0</v>
      </c>
      <c r="AB14" s="22">
        <v>0</v>
      </c>
      <c r="AC14" s="22">
        <v>0</v>
      </c>
      <c r="AD14" s="23">
        <v>0</v>
      </c>
      <c r="AE14" s="23">
        <v>0</v>
      </c>
      <c r="AF14" s="22">
        <v>0</v>
      </c>
      <c r="AG14" s="23">
        <v>0</v>
      </c>
      <c r="AH14" s="25">
        <v>0</v>
      </c>
      <c r="AI14" s="22">
        <v>0</v>
      </c>
      <c r="AJ14" s="22">
        <v>0</v>
      </c>
      <c r="AK14" s="22">
        <v>0</v>
      </c>
      <c r="AL14" s="22">
        <v>0</v>
      </c>
      <c r="AM14" s="23">
        <v>0</v>
      </c>
      <c r="AN14" s="23">
        <v>0</v>
      </c>
      <c r="AO14" s="23">
        <v>0</v>
      </c>
      <c r="AP14" s="22">
        <v>0</v>
      </c>
      <c r="AQ14" s="22">
        <v>0</v>
      </c>
      <c r="AR14" s="23">
        <v>0</v>
      </c>
      <c r="AS14" s="23">
        <v>0</v>
      </c>
      <c r="AT14" s="22">
        <v>0</v>
      </c>
      <c r="AU14" s="23">
        <v>0</v>
      </c>
      <c r="AV14" s="22">
        <v>2.0000000000000001E-4</v>
      </c>
      <c r="AW14" s="22">
        <v>0</v>
      </c>
      <c r="AX14" s="22">
        <v>0</v>
      </c>
      <c r="AY14" s="22">
        <v>0</v>
      </c>
      <c r="AZ14" s="22">
        <v>0</v>
      </c>
      <c r="BA14" s="23">
        <v>0</v>
      </c>
      <c r="BB14" s="23">
        <v>0</v>
      </c>
      <c r="BC14" s="23">
        <v>0</v>
      </c>
      <c r="BD14" s="23">
        <v>0</v>
      </c>
      <c r="BE14" s="23">
        <v>0</v>
      </c>
      <c r="BF14" s="22">
        <v>0</v>
      </c>
      <c r="BG14" s="23">
        <v>0</v>
      </c>
      <c r="BH14" s="23">
        <v>0</v>
      </c>
      <c r="BI14" s="22">
        <v>0</v>
      </c>
      <c r="BJ14" s="23">
        <v>1E-4</v>
      </c>
      <c r="BK14" s="23">
        <v>0</v>
      </c>
      <c r="BL14" s="22">
        <v>0</v>
      </c>
      <c r="BM14" s="23">
        <v>4.7000000000000002E-3</v>
      </c>
      <c r="BN14" s="23">
        <v>0</v>
      </c>
      <c r="BO14" s="23">
        <v>0</v>
      </c>
      <c r="BP14" s="22">
        <v>0</v>
      </c>
      <c r="BQ14" s="22">
        <v>0</v>
      </c>
      <c r="BR14" s="22">
        <v>0</v>
      </c>
      <c r="BS14" s="22">
        <v>0</v>
      </c>
      <c r="BT14" s="23">
        <v>0</v>
      </c>
      <c r="BU14" s="23">
        <v>0</v>
      </c>
      <c r="BV14" s="22">
        <v>0</v>
      </c>
      <c r="BW14" s="23">
        <v>0</v>
      </c>
      <c r="BX14" s="22">
        <v>0</v>
      </c>
      <c r="BY14" s="22">
        <v>0</v>
      </c>
      <c r="BZ14" s="23">
        <v>1.4E-3</v>
      </c>
      <c r="CA14" s="23">
        <v>0</v>
      </c>
      <c r="CB14" s="23">
        <v>0</v>
      </c>
      <c r="CC14" s="23">
        <v>0</v>
      </c>
      <c r="CD14" s="23">
        <v>0</v>
      </c>
      <c r="CE14" s="22">
        <v>0</v>
      </c>
    </row>
    <row r="15" spans="1:83" x14ac:dyDescent="0.25">
      <c r="A15" s="22" t="s">
        <v>141</v>
      </c>
      <c r="B15" s="25">
        <v>0</v>
      </c>
      <c r="C15" s="25">
        <v>0</v>
      </c>
      <c r="D15" s="29">
        <v>0</v>
      </c>
      <c r="E15" s="25">
        <v>0</v>
      </c>
      <c r="F15" s="25">
        <v>0</v>
      </c>
      <c r="G15" s="25">
        <v>0</v>
      </c>
      <c r="H15" s="25">
        <v>0</v>
      </c>
      <c r="I15" s="25">
        <v>0</v>
      </c>
      <c r="J15" s="25">
        <v>0</v>
      </c>
      <c r="K15" s="25">
        <v>0</v>
      </c>
      <c r="L15" s="25">
        <v>0</v>
      </c>
      <c r="M15" s="25">
        <v>0</v>
      </c>
      <c r="N15" s="25">
        <v>0</v>
      </c>
      <c r="O15" s="25">
        <v>0</v>
      </c>
      <c r="P15" s="25">
        <v>0</v>
      </c>
      <c r="Q15" s="25">
        <v>0</v>
      </c>
      <c r="R15" s="29">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1.2999999999999999E-3</v>
      </c>
      <c r="AV15" s="25">
        <v>0</v>
      </c>
      <c r="AW15" s="25">
        <v>0</v>
      </c>
      <c r="AX15" s="25">
        <v>3.0000000000000001E-3</v>
      </c>
      <c r="AY15" s="25">
        <v>0</v>
      </c>
      <c r="AZ15" s="29">
        <v>0</v>
      </c>
      <c r="BA15" s="25">
        <v>0</v>
      </c>
      <c r="BB15" s="25">
        <v>0</v>
      </c>
      <c r="BC15" s="25">
        <v>0</v>
      </c>
      <c r="BD15" s="25">
        <v>0</v>
      </c>
      <c r="BE15" s="25">
        <v>0</v>
      </c>
      <c r="BF15" s="25">
        <v>0</v>
      </c>
      <c r="BG15" s="25">
        <v>0</v>
      </c>
      <c r="BH15" s="25">
        <v>0</v>
      </c>
      <c r="BI15" s="29">
        <v>0</v>
      </c>
      <c r="BJ15" s="25">
        <v>0</v>
      </c>
      <c r="BK15" s="29">
        <v>0</v>
      </c>
      <c r="BL15" s="25">
        <v>0</v>
      </c>
      <c r="BM15" s="25">
        <v>0</v>
      </c>
      <c r="BN15" s="25">
        <v>0</v>
      </c>
      <c r="BO15" s="25">
        <v>0</v>
      </c>
      <c r="BP15" s="25">
        <v>0</v>
      </c>
      <c r="BQ15" s="25">
        <v>0</v>
      </c>
      <c r="BR15" s="25">
        <v>0</v>
      </c>
      <c r="BS15" s="25">
        <v>0</v>
      </c>
      <c r="BT15" s="25">
        <v>0</v>
      </c>
      <c r="BU15" s="25">
        <v>0</v>
      </c>
      <c r="BV15" s="25">
        <v>0</v>
      </c>
      <c r="BW15" s="25">
        <v>5.3E-3</v>
      </c>
      <c r="BX15" s="25">
        <v>0</v>
      </c>
      <c r="BY15" s="25">
        <v>0</v>
      </c>
      <c r="BZ15" s="25">
        <v>0</v>
      </c>
      <c r="CA15" s="25">
        <v>0</v>
      </c>
      <c r="CB15" s="25">
        <v>0</v>
      </c>
      <c r="CC15" s="25">
        <v>0</v>
      </c>
      <c r="CD15" s="25">
        <v>0</v>
      </c>
      <c r="CE15" s="25">
        <v>0</v>
      </c>
    </row>
    <row r="16" spans="1:83" x14ac:dyDescent="0.25">
      <c r="A16" s="22" t="s">
        <v>143</v>
      </c>
      <c r="B16" s="23">
        <v>0</v>
      </c>
      <c r="C16" s="22">
        <v>0</v>
      </c>
      <c r="D16" s="23">
        <f>2.3666+0.1661</f>
        <v>2.5327000000000002</v>
      </c>
      <c r="E16" s="22">
        <v>0</v>
      </c>
      <c r="F16" s="22">
        <v>0</v>
      </c>
      <c r="G16" s="23">
        <f>0.2307+1.6856+0.5538</f>
        <v>2.4701</v>
      </c>
      <c r="H16" s="22">
        <v>0</v>
      </c>
      <c r="I16" s="22">
        <v>0</v>
      </c>
      <c r="J16" s="22">
        <v>0</v>
      </c>
      <c r="K16" s="22">
        <v>1.9699999999999999E-2</v>
      </c>
      <c r="L16" s="22">
        <v>0</v>
      </c>
      <c r="M16" s="22">
        <v>0</v>
      </c>
      <c r="N16" s="22">
        <f>0.2157+0.5283+0.6847</f>
        <v>1.4287000000000001</v>
      </c>
      <c r="O16" s="22">
        <v>0</v>
      </c>
      <c r="P16" s="22">
        <v>0</v>
      </c>
      <c r="Q16" s="23">
        <v>0</v>
      </c>
      <c r="R16" s="22">
        <v>0</v>
      </c>
      <c r="S16" s="22">
        <v>0</v>
      </c>
      <c r="T16" s="23">
        <f>2.1793+0.1426</f>
        <v>2.3218999999999999</v>
      </c>
      <c r="U16" s="22">
        <v>0</v>
      </c>
      <c r="V16" s="22">
        <v>0</v>
      </c>
      <c r="W16" s="23">
        <f>0.2831+1.0661</f>
        <v>1.3492000000000002</v>
      </c>
      <c r="X16" s="22">
        <v>0</v>
      </c>
      <c r="Y16" s="22">
        <v>0</v>
      </c>
      <c r="Z16" s="22">
        <v>1.0669999999999999</v>
      </c>
      <c r="AA16" s="22">
        <v>0</v>
      </c>
      <c r="AB16" s="22">
        <v>0</v>
      </c>
      <c r="AC16" s="22">
        <f>0.7842+0.0726</f>
        <v>0.85680000000000001</v>
      </c>
      <c r="AD16" s="22">
        <v>3.39E-2</v>
      </c>
      <c r="AE16" s="22">
        <v>0</v>
      </c>
      <c r="AF16" s="23">
        <f>0.7332+4.013+1.4419</f>
        <v>6.1881000000000004</v>
      </c>
      <c r="AG16" s="22">
        <v>0</v>
      </c>
      <c r="AH16" s="22">
        <v>0.59930000000000005</v>
      </c>
      <c r="AI16" s="23">
        <v>0.3271</v>
      </c>
      <c r="AJ16" s="22">
        <f>0.4057+0.3347</f>
        <v>0.74039999999999995</v>
      </c>
      <c r="AK16" s="22">
        <v>3.6347999999999998</v>
      </c>
      <c r="AL16" s="22">
        <f>1.362+4.2968</f>
        <v>5.6588000000000003</v>
      </c>
      <c r="AM16" s="23">
        <v>0</v>
      </c>
      <c r="AN16" s="22">
        <v>0</v>
      </c>
      <c r="AO16" s="22">
        <v>0.79049999999999998</v>
      </c>
      <c r="AP16" s="22">
        <v>0</v>
      </c>
      <c r="AQ16" s="23">
        <f>5.4646+5.5542</f>
        <v>11.018799999999999</v>
      </c>
      <c r="AR16" s="22">
        <v>0</v>
      </c>
      <c r="AS16" s="22">
        <v>0</v>
      </c>
      <c r="AT16" s="23">
        <f>0.2148+4.057+1.5274</f>
        <v>5.7992000000000008</v>
      </c>
      <c r="AU16" s="22">
        <v>0</v>
      </c>
      <c r="AV16" s="22">
        <v>0</v>
      </c>
      <c r="AW16" s="22">
        <f>0.1835+1.0612</f>
        <v>1.2446999999999999</v>
      </c>
      <c r="AX16" s="22">
        <v>0</v>
      </c>
      <c r="AY16" s="22">
        <v>0</v>
      </c>
      <c r="AZ16" s="23">
        <v>0</v>
      </c>
      <c r="BA16" s="22">
        <v>0</v>
      </c>
      <c r="BB16" s="22">
        <v>0</v>
      </c>
      <c r="BC16" s="23">
        <f>2.1882+2.7465</f>
        <v>4.9347000000000003</v>
      </c>
      <c r="BD16" s="22">
        <v>1E-4</v>
      </c>
      <c r="BE16" s="22">
        <v>0</v>
      </c>
      <c r="BF16" s="23">
        <v>0</v>
      </c>
      <c r="BG16" s="22">
        <v>0</v>
      </c>
      <c r="BH16" s="22">
        <v>0</v>
      </c>
      <c r="BI16" s="22">
        <v>0</v>
      </c>
      <c r="BJ16" s="22">
        <v>0</v>
      </c>
      <c r="BK16" s="22">
        <v>0</v>
      </c>
      <c r="BL16" s="23">
        <v>0</v>
      </c>
      <c r="BM16" s="22">
        <v>0</v>
      </c>
      <c r="BN16" s="22">
        <v>0</v>
      </c>
      <c r="BO16" s="22">
        <v>0</v>
      </c>
      <c r="BP16" s="22">
        <v>0</v>
      </c>
      <c r="BQ16" s="22">
        <v>0</v>
      </c>
      <c r="BR16" s="22">
        <v>1.335</v>
      </c>
      <c r="BS16" s="22">
        <v>0</v>
      </c>
      <c r="BT16" s="22">
        <v>0</v>
      </c>
      <c r="BU16" s="22">
        <f>1.2767+0.7416</f>
        <v>2.0183</v>
      </c>
      <c r="BV16" s="22">
        <v>0</v>
      </c>
      <c r="BW16" s="22">
        <v>0</v>
      </c>
      <c r="BX16" s="22">
        <v>0</v>
      </c>
      <c r="BY16" s="22">
        <f>0.2182+1.6307</f>
        <v>1.8489</v>
      </c>
      <c r="BZ16" s="22">
        <v>0</v>
      </c>
      <c r="CA16" s="22">
        <v>0</v>
      </c>
      <c r="CB16" s="22">
        <f>2.486+0.93+2.5633</f>
        <v>5.9793000000000003</v>
      </c>
      <c r="CC16" s="22">
        <v>0</v>
      </c>
      <c r="CD16" s="22">
        <v>0</v>
      </c>
      <c r="CE16" s="23">
        <v>0</v>
      </c>
    </row>
    <row r="17" spans="1:83" x14ac:dyDescent="0.25">
      <c r="A17" s="22" t="s">
        <v>144</v>
      </c>
      <c r="B17" s="23">
        <f>0.0001+0.0121+0.0032</f>
        <v>1.5399999999999999E-2</v>
      </c>
      <c r="C17" s="22">
        <v>8.3999999999999995E-3</v>
      </c>
      <c r="D17" s="22">
        <v>0</v>
      </c>
      <c r="E17" s="22">
        <f>0.0135+0.0028</f>
        <v>1.6299999999999999E-2</v>
      </c>
      <c r="F17" s="23">
        <v>2.3E-3</v>
      </c>
      <c r="G17" s="22">
        <v>0</v>
      </c>
      <c r="H17" s="23">
        <v>8.0000000000000004E-4</v>
      </c>
      <c r="I17" s="22">
        <v>1E-4</v>
      </c>
      <c r="J17" s="23">
        <v>1E-4</v>
      </c>
      <c r="K17" s="23">
        <v>6.9999999999999999E-4</v>
      </c>
      <c r="L17" s="23">
        <f>0.0112+0.0017</f>
        <v>1.29E-2</v>
      </c>
      <c r="M17" s="23">
        <v>1.4E-3</v>
      </c>
      <c r="N17" s="23">
        <v>0</v>
      </c>
      <c r="O17" s="23">
        <f>0.0061+0.121</f>
        <v>0.12709999999999999</v>
      </c>
      <c r="P17" s="22">
        <v>8.6E-3</v>
      </c>
      <c r="Q17" s="22">
        <v>0</v>
      </c>
      <c r="R17" s="22">
        <v>2.5399999999999999E-2</v>
      </c>
      <c r="S17" s="23">
        <v>1E-4</v>
      </c>
      <c r="T17" s="22">
        <v>0</v>
      </c>
      <c r="U17" s="22">
        <f>0.0099+0.0001</f>
        <v>0.01</v>
      </c>
      <c r="V17" s="22">
        <v>0</v>
      </c>
      <c r="W17" s="22">
        <v>0</v>
      </c>
      <c r="X17" s="23">
        <f>0.009+0.0001+0.0009</f>
        <v>9.9999999999999985E-3</v>
      </c>
      <c r="Y17" s="22">
        <v>0</v>
      </c>
      <c r="Z17" s="22">
        <v>0</v>
      </c>
      <c r="AA17" s="23">
        <v>1.26E-2</v>
      </c>
      <c r="AB17" s="23">
        <v>0</v>
      </c>
      <c r="AC17" s="22">
        <v>0</v>
      </c>
      <c r="AD17" s="22">
        <f>0.0151+0.0021</f>
        <v>1.72E-2</v>
      </c>
      <c r="AE17" s="22">
        <v>0</v>
      </c>
      <c r="AF17" s="22">
        <v>0</v>
      </c>
      <c r="AG17" s="22">
        <v>1.4800000000000001E-2</v>
      </c>
      <c r="AH17" s="22">
        <v>0</v>
      </c>
      <c r="AI17" s="22">
        <v>0</v>
      </c>
      <c r="AJ17" s="22">
        <f>0.0221+0.0137</f>
        <v>3.5799999999999998E-2</v>
      </c>
      <c r="AK17" s="22">
        <v>2.8E-3</v>
      </c>
      <c r="AL17" s="22">
        <v>0</v>
      </c>
      <c r="AM17" s="22">
        <v>0</v>
      </c>
      <c r="AN17" s="22">
        <v>1E-4</v>
      </c>
      <c r="AO17" s="23">
        <f>0.0081+0.0041</f>
        <v>1.2199999999999999E-2</v>
      </c>
      <c r="AP17" s="22">
        <v>0</v>
      </c>
      <c r="AQ17" s="22">
        <v>0</v>
      </c>
      <c r="AR17" s="22">
        <f>0.015+0.022+0.0016</f>
        <v>3.8599999999999995E-2</v>
      </c>
      <c r="AS17" s="22">
        <v>2.9999999999999997E-4</v>
      </c>
      <c r="AT17" s="22">
        <v>0</v>
      </c>
      <c r="AU17" s="23">
        <v>1.67E-2</v>
      </c>
      <c r="AV17" s="22">
        <v>3.0000000000000001E-3</v>
      </c>
      <c r="AW17" s="23">
        <v>0</v>
      </c>
      <c r="AX17" s="23">
        <f>0.0064+0.0097</f>
        <v>1.61E-2</v>
      </c>
      <c r="AY17" s="22">
        <v>3.0000000000000001E-3</v>
      </c>
      <c r="AZ17" s="22">
        <v>0</v>
      </c>
      <c r="BA17" s="23">
        <f>0.0429+0.014</f>
        <v>5.6899999999999999E-2</v>
      </c>
      <c r="BB17" s="22">
        <v>1.5E-3</v>
      </c>
      <c r="BC17" s="23">
        <v>0</v>
      </c>
      <c r="BD17" s="22">
        <v>4.3E-3</v>
      </c>
      <c r="BE17" s="22">
        <v>1E-4</v>
      </c>
      <c r="BF17" s="22">
        <v>0</v>
      </c>
      <c r="BG17" s="22">
        <v>2.5999999999999999E-3</v>
      </c>
      <c r="BH17" s="22">
        <v>5.9999999999999995E-4</v>
      </c>
      <c r="BI17" s="22">
        <v>0</v>
      </c>
      <c r="BJ17" s="23">
        <f>0.0098+0.0009</f>
        <v>1.0699999999999999E-2</v>
      </c>
      <c r="BK17" s="22">
        <f>0.0103+0.0018+0.002</f>
        <v>1.41E-2</v>
      </c>
      <c r="BL17" s="22">
        <v>0</v>
      </c>
      <c r="BM17" s="23">
        <f>0.0024+0.0233+0.0021</f>
        <v>2.7800000000000002E-2</v>
      </c>
      <c r="BN17" s="22">
        <v>1.9300000000000001E-2</v>
      </c>
      <c r="BO17" s="22">
        <v>0</v>
      </c>
      <c r="BP17" s="22">
        <v>2.0000000000000001E-4</v>
      </c>
      <c r="BQ17" s="22">
        <v>0</v>
      </c>
      <c r="BR17" s="22">
        <v>0</v>
      </c>
      <c r="BS17" s="22">
        <f>0.0001+0.0276+0.0071</f>
        <v>3.4799999999999998E-2</v>
      </c>
      <c r="BT17" s="22">
        <v>1E-4</v>
      </c>
      <c r="BU17" s="22">
        <v>0</v>
      </c>
      <c r="BV17" s="22">
        <v>0</v>
      </c>
      <c r="BW17" s="23">
        <v>1.17E-2</v>
      </c>
      <c r="BX17" s="22">
        <v>0</v>
      </c>
      <c r="BY17" s="22">
        <v>0</v>
      </c>
      <c r="BZ17" s="23">
        <v>5.8999999999999999E-3</v>
      </c>
      <c r="CA17" s="23">
        <v>1E-4</v>
      </c>
      <c r="CB17" s="23">
        <v>0</v>
      </c>
      <c r="CC17" s="22">
        <f>0.0012+0.0244</f>
        <v>2.5600000000000001E-2</v>
      </c>
      <c r="CD17" s="22">
        <v>1E-3</v>
      </c>
      <c r="CE17" s="22">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6AA00-D96C-44B5-BCE5-C241AD1D1D72}">
  <dimension ref="A1:JW33"/>
  <sheetViews>
    <sheetView workbookViewId="0">
      <selection activeCell="E8" sqref="E8"/>
    </sheetView>
  </sheetViews>
  <sheetFormatPr defaultColWidth="12.5703125" defaultRowHeight="15.75" x14ac:dyDescent="0.25"/>
  <cols>
    <col min="1" max="1" width="13.5703125" style="59" bestFit="1" customWidth="1"/>
    <col min="2" max="3" width="13.42578125" style="59" bestFit="1" customWidth="1"/>
    <col min="4" max="4" width="11" style="59" bestFit="1" customWidth="1"/>
    <col min="5" max="5" width="11.28515625" style="59" bestFit="1" customWidth="1"/>
    <col min="6" max="6" width="9.42578125" style="59" bestFit="1" customWidth="1"/>
    <col min="7" max="8" width="13.42578125" style="59" bestFit="1" customWidth="1"/>
    <col min="9" max="9" width="13.140625" style="59" bestFit="1" customWidth="1"/>
    <col min="10" max="10" width="11" style="59" bestFit="1" customWidth="1"/>
    <col min="11" max="11" width="21.28515625" style="59" bestFit="1" customWidth="1"/>
    <col min="12" max="13" width="13.42578125" style="59" bestFit="1" customWidth="1"/>
    <col min="14" max="14" width="13.140625" style="59" bestFit="1" customWidth="1"/>
    <col min="15" max="15" width="11" style="59" bestFit="1" customWidth="1"/>
    <col min="16" max="16" width="12.28515625" style="59" bestFit="1" customWidth="1"/>
    <col min="17" max="17" width="11" style="59" bestFit="1" customWidth="1"/>
    <col min="18" max="19" width="13.42578125" style="59" bestFit="1" customWidth="1"/>
    <col min="20" max="20" width="12.28515625" style="59" bestFit="1" customWidth="1"/>
    <col min="21" max="21" width="21.28515625" style="59" bestFit="1" customWidth="1"/>
    <col min="22" max="22" width="13.42578125" style="59" bestFit="1" customWidth="1"/>
    <col min="23" max="23" width="13.140625" style="59" bestFit="1" customWidth="1"/>
    <col min="24" max="24" width="11" style="59" bestFit="1" customWidth="1"/>
    <col min="25" max="26" width="13.42578125" style="59" bestFit="1" customWidth="1"/>
    <col min="27" max="27" width="13.140625" style="59" bestFit="1" customWidth="1"/>
    <col min="28" max="28" width="12.28515625" style="59" bestFit="1" customWidth="1"/>
    <col min="29" max="29" width="11" style="59" bestFit="1" customWidth="1"/>
    <col min="30" max="30" width="13.140625" style="59" bestFit="1" customWidth="1"/>
    <col min="31" max="32" width="13.42578125" style="59" bestFit="1" customWidth="1"/>
    <col min="33" max="33" width="12" style="59" bestFit="1" customWidth="1"/>
    <col min="34" max="34" width="13.42578125" style="59" bestFit="1" customWidth="1"/>
    <col min="35" max="35" width="11" style="59" bestFit="1" customWidth="1"/>
    <col min="36" max="36" width="13.140625" style="59" bestFit="1" customWidth="1"/>
    <col min="37" max="37" width="21.28515625" style="59" bestFit="1" customWidth="1"/>
    <col min="38" max="38" width="13.42578125" style="59" bestFit="1" customWidth="1"/>
    <col min="39" max="39" width="13.140625" style="59" bestFit="1" customWidth="1"/>
    <col min="40" max="40" width="11" style="59" bestFit="1" customWidth="1"/>
    <col min="41" max="41" width="12" style="59" bestFit="1" customWidth="1"/>
    <col min="42" max="42" width="13.42578125" style="59" bestFit="1" customWidth="1"/>
    <col min="43" max="43" width="13.140625" style="59" bestFit="1" customWidth="1"/>
    <col min="44" max="44" width="13.42578125" style="59" bestFit="1" customWidth="1"/>
    <col min="45" max="45" width="18.85546875" style="59" bestFit="1" customWidth="1"/>
    <col min="46" max="46" width="10.85546875" style="59" bestFit="1" customWidth="1"/>
    <col min="47" max="47" width="13.42578125" style="59" bestFit="1" customWidth="1"/>
    <col min="48" max="48" width="13.140625" style="59" bestFit="1" customWidth="1"/>
    <col min="49" max="49" width="11" style="59" bestFit="1" customWidth="1"/>
    <col min="50" max="50" width="12" style="59" bestFit="1" customWidth="1"/>
    <col min="51" max="51" width="11" style="59" bestFit="1" customWidth="1"/>
    <col min="52" max="52" width="13.140625" style="59" bestFit="1" customWidth="1"/>
    <col min="53" max="53" width="18.85546875" style="59" bestFit="1" customWidth="1"/>
    <col min="54" max="54" width="13.42578125" style="59" bestFit="1" customWidth="1"/>
    <col min="55" max="55" width="21.28515625" style="59" bestFit="1" customWidth="1"/>
    <col min="56" max="56" width="12.28515625" style="59" bestFit="1" customWidth="1"/>
    <col min="57" max="57" width="12" style="59" bestFit="1" customWidth="1"/>
    <col min="58" max="58" width="13.42578125" style="59" bestFit="1" customWidth="1"/>
    <col min="59" max="59" width="12.28515625" style="59" bestFit="1" customWidth="1"/>
    <col min="60" max="60" width="13.140625" style="59" bestFit="1" customWidth="1"/>
    <col min="61" max="61" width="11" style="59" bestFit="1" customWidth="1"/>
    <col min="62" max="62" width="13.140625" style="59" bestFit="1" customWidth="1"/>
    <col min="63" max="63" width="13.42578125" style="59" bestFit="1" customWidth="1"/>
    <col min="64" max="64" width="18.85546875" style="59" bestFit="1" customWidth="1"/>
    <col min="65" max="65" width="13.42578125" style="59" bestFit="1" customWidth="1"/>
    <col min="66" max="66" width="11" style="59" bestFit="1" customWidth="1"/>
    <col min="67" max="68" width="13.140625" style="59" bestFit="1" customWidth="1"/>
    <col min="69" max="69" width="13.42578125" style="59" bestFit="1" customWidth="1"/>
    <col min="70" max="70" width="5.5703125" style="59" bestFit="1" customWidth="1"/>
    <col min="71" max="71" width="18.85546875" style="59" bestFit="1" customWidth="1"/>
    <col min="72" max="73" width="13.42578125" style="59" bestFit="1" customWidth="1"/>
    <col min="74" max="74" width="13.140625" style="59" bestFit="1" customWidth="1"/>
    <col min="75" max="75" width="11" style="59" bestFit="1" customWidth="1"/>
    <col min="76" max="77" width="12.28515625" style="59" bestFit="1" customWidth="1"/>
    <col min="78" max="78" width="11" style="59" bestFit="1" customWidth="1"/>
    <col min="79" max="79" width="13.42578125" style="59" bestFit="1" customWidth="1"/>
    <col min="80" max="80" width="21.28515625" style="59" bestFit="1" customWidth="1"/>
    <col min="81" max="81" width="13.42578125" style="59" bestFit="1" customWidth="1"/>
    <col min="82" max="82" width="11" style="59" bestFit="1" customWidth="1"/>
    <col min="83" max="83" width="13.42578125" style="59" bestFit="1" customWidth="1"/>
    <col min="84" max="84" width="21.28515625" style="59" bestFit="1" customWidth="1"/>
    <col min="85" max="85" width="13.42578125" style="59" bestFit="1" customWidth="1"/>
    <col min="86" max="86" width="13.140625" style="59" bestFit="1" customWidth="1"/>
    <col min="87" max="87" width="11" style="59" bestFit="1" customWidth="1"/>
    <col min="88" max="88" width="12.28515625" style="59" bestFit="1" customWidth="1"/>
    <col min="89" max="89" width="13.42578125" style="59" bestFit="1" customWidth="1"/>
    <col min="90" max="90" width="12.28515625" style="59" bestFit="1" customWidth="1"/>
    <col min="91" max="91" width="21.28515625" style="59" bestFit="1" customWidth="1"/>
    <col min="92" max="92" width="11" style="59" bestFit="1" customWidth="1"/>
    <col min="93" max="93" width="18.85546875" style="59" bestFit="1" customWidth="1"/>
    <col min="94" max="94" width="13.140625" style="59" bestFit="1" customWidth="1"/>
    <col min="95" max="95" width="12.28515625" style="59" bestFit="1" customWidth="1"/>
    <col min="96" max="96" width="13.42578125" style="59" bestFit="1" customWidth="1"/>
    <col min="97" max="97" width="12.42578125" style="59" bestFit="1" customWidth="1"/>
    <col min="98" max="98" width="20.140625" style="59" bestFit="1" customWidth="1"/>
    <col min="99" max="100" width="13.42578125" style="59" bestFit="1" customWidth="1"/>
    <col min="101" max="101" width="12.28515625" style="59" bestFit="1" customWidth="1"/>
    <col min="102" max="102" width="21.28515625" style="59" bestFit="1" customWidth="1"/>
    <col min="103" max="103" width="18.85546875" style="59" bestFit="1" customWidth="1"/>
    <col min="104" max="104" width="21.28515625" style="59" bestFit="1" customWidth="1"/>
    <col min="105" max="106" width="13.42578125" style="59" bestFit="1" customWidth="1"/>
    <col min="107" max="107" width="12.28515625" style="59" bestFit="1" customWidth="1"/>
    <col min="108" max="108" width="11" style="59" bestFit="1" customWidth="1"/>
    <col min="109" max="109" width="13.140625" style="59" bestFit="1" customWidth="1"/>
    <col min="110" max="110" width="13.42578125" style="59" bestFit="1" customWidth="1"/>
    <col min="111" max="111" width="12.28515625" style="59" bestFit="1" customWidth="1"/>
    <col min="112" max="112" width="18.85546875" style="59" bestFit="1" customWidth="1"/>
    <col min="113" max="113" width="21.28515625" style="59" bestFit="1" customWidth="1"/>
    <col min="114" max="115" width="13.42578125" style="59" bestFit="1" customWidth="1"/>
    <col min="116" max="117" width="13.140625" style="59" bestFit="1" customWidth="1"/>
    <col min="118" max="118" width="11" style="59" bestFit="1" customWidth="1"/>
    <col min="119" max="119" width="12.28515625" style="59" bestFit="1" customWidth="1"/>
    <col min="120" max="120" width="21.28515625" style="59" bestFit="1" customWidth="1"/>
    <col min="121" max="121" width="13.42578125" style="59" bestFit="1" customWidth="1"/>
    <col min="122" max="122" width="21.28515625" style="59" bestFit="1" customWidth="1"/>
    <col min="123" max="123" width="12.28515625" style="59" bestFit="1" customWidth="1"/>
    <col min="124" max="124" width="21.28515625" style="59" bestFit="1" customWidth="1"/>
    <col min="125" max="125" width="18.85546875" style="59" bestFit="1" customWidth="1"/>
    <col min="126" max="126" width="13.42578125" style="59" bestFit="1" customWidth="1"/>
    <col min="127" max="127" width="12" style="59" bestFit="1" customWidth="1"/>
    <col min="128" max="128" width="13.140625" style="59" bestFit="1" customWidth="1"/>
    <col min="129" max="129" width="11" style="59" bestFit="1" customWidth="1"/>
    <col min="130" max="131" width="13.42578125" style="59" bestFit="1" customWidth="1"/>
    <col min="132" max="132" width="11" style="59" bestFit="1" customWidth="1"/>
    <col min="133" max="133" width="21.28515625" style="59" bestFit="1" customWidth="1"/>
    <col min="134" max="134" width="12" style="59" bestFit="1" customWidth="1"/>
    <col min="135" max="135" width="18.85546875" style="59" bestFit="1" customWidth="1"/>
    <col min="136" max="136" width="21.28515625" style="59" bestFit="1" customWidth="1"/>
    <col min="137" max="137" width="13.42578125" style="59" bestFit="1" customWidth="1"/>
    <col min="138" max="138" width="12" style="59" bestFit="1" customWidth="1"/>
    <col min="139" max="139" width="11" style="59" bestFit="1" customWidth="1"/>
    <col min="140" max="140" width="13.42578125" style="59" bestFit="1" customWidth="1"/>
    <col min="141" max="141" width="21.28515625" style="59" bestFit="1" customWidth="1"/>
    <col min="142" max="142" width="18.85546875" style="59" bestFit="1" customWidth="1"/>
    <col min="143" max="143" width="13.42578125" style="59" bestFit="1" customWidth="1"/>
    <col min="144" max="144" width="16.5703125" style="59" bestFit="1" customWidth="1"/>
    <col min="145" max="145" width="13.42578125" style="59" bestFit="1" customWidth="1"/>
    <col min="146" max="146" width="12.28515625" style="59" bestFit="1" customWidth="1"/>
    <col min="147" max="147" width="11" style="59" bestFit="1" customWidth="1"/>
    <col min="148" max="149" width="12" style="59" bestFit="1" customWidth="1"/>
    <col min="150" max="150" width="13.42578125" style="59" bestFit="1" customWidth="1"/>
    <col min="151" max="151" width="12" style="59" bestFit="1" customWidth="1"/>
    <col min="152" max="152" width="21.28515625" style="59" bestFit="1" customWidth="1"/>
    <col min="153" max="154" width="18.85546875" style="59" bestFit="1" customWidth="1"/>
    <col min="155" max="156" width="13.42578125" style="59" bestFit="1" customWidth="1"/>
    <col min="157" max="157" width="13.140625" style="59" bestFit="1" customWidth="1"/>
    <col min="158" max="158" width="11" style="59" bestFit="1" customWidth="1"/>
    <col min="159" max="159" width="13.42578125" style="59" bestFit="1" customWidth="1"/>
    <col min="160" max="160" width="11" style="59" bestFit="1" customWidth="1"/>
    <col min="161" max="161" width="12" style="59" bestFit="1" customWidth="1"/>
    <col min="162" max="162" width="12.28515625" style="59" bestFit="1" customWidth="1"/>
    <col min="163" max="163" width="12" style="59" bestFit="1" customWidth="1"/>
    <col min="164" max="164" width="18.85546875" style="59" bestFit="1" customWidth="1"/>
    <col min="165" max="165" width="21.28515625" style="59" bestFit="1" customWidth="1"/>
    <col min="166" max="166" width="15.5703125" style="59" bestFit="1" customWidth="1"/>
    <col min="167" max="167" width="12" style="59" bestFit="1" customWidth="1"/>
    <col min="168" max="168" width="11" style="59" bestFit="1" customWidth="1"/>
    <col min="169" max="169" width="13.140625" style="59" bestFit="1" customWidth="1"/>
    <col min="170" max="170" width="12.28515625" style="59" bestFit="1" customWidth="1"/>
    <col min="171" max="171" width="13.42578125" style="59" bestFit="1" customWidth="1"/>
    <col min="172" max="172" width="18.85546875" style="59" bestFit="1" customWidth="1"/>
    <col min="173" max="173" width="13.42578125" style="59" bestFit="1" customWidth="1"/>
    <col min="174" max="174" width="12.28515625" style="59" bestFit="1" customWidth="1"/>
    <col min="175" max="175" width="13.140625" style="59" bestFit="1" customWidth="1"/>
    <col min="176" max="176" width="11" style="59" bestFit="1" customWidth="1"/>
    <col min="177" max="177" width="13.140625" style="59" bestFit="1" customWidth="1"/>
    <col min="178" max="179" width="13.42578125" style="59" bestFit="1" customWidth="1"/>
    <col min="180" max="180" width="18.85546875" style="59" bestFit="1" customWidth="1"/>
    <col min="181" max="181" width="21.28515625" style="59" bestFit="1" customWidth="1"/>
    <col min="182" max="183" width="13.42578125" style="59" bestFit="1" customWidth="1"/>
    <col min="184" max="184" width="15.5703125" style="59" bestFit="1" customWidth="1"/>
    <col min="185" max="185" width="13.140625" style="59" bestFit="1" customWidth="1"/>
    <col min="186" max="186" width="11" style="59" bestFit="1" customWidth="1"/>
    <col min="187" max="187" width="12.28515625" style="59" bestFit="1" customWidth="1"/>
    <col min="188" max="188" width="18.85546875" style="59" bestFit="1" customWidth="1"/>
    <col min="189" max="190" width="13.42578125" style="59" bestFit="1" customWidth="1"/>
    <col min="191" max="191" width="11" style="59" bestFit="1" customWidth="1"/>
    <col min="192" max="192" width="13.140625" style="59" bestFit="1" customWidth="1"/>
    <col min="193" max="193" width="12" style="59" bestFit="1" customWidth="1"/>
    <col min="194" max="194" width="12.28515625" style="59" bestFit="1" customWidth="1"/>
    <col min="195" max="195" width="13.140625" style="59" bestFit="1" customWidth="1"/>
    <col min="196" max="196" width="11" style="59" bestFit="1" customWidth="1"/>
    <col min="197" max="198" width="13.42578125" style="59" bestFit="1" customWidth="1"/>
    <col min="199" max="199" width="12.28515625" style="59" bestFit="1" customWidth="1"/>
    <col min="200" max="200" width="13.42578125" style="59" bestFit="1" customWidth="1"/>
    <col min="201" max="201" width="11" style="59" bestFit="1" customWidth="1"/>
    <col min="202" max="202" width="21.28515625" style="59" bestFit="1" customWidth="1"/>
    <col min="203" max="203" width="13.42578125" style="59" bestFit="1" customWidth="1"/>
    <col min="204" max="204" width="21.28515625" style="59" bestFit="1" customWidth="1"/>
    <col min="205" max="205" width="11" style="59" bestFit="1" customWidth="1"/>
    <col min="206" max="208" width="13.42578125" style="59" bestFit="1" customWidth="1"/>
    <col min="209" max="209" width="11" style="59" bestFit="1" customWidth="1"/>
    <col min="210" max="210" width="18.85546875" style="59" bestFit="1" customWidth="1"/>
    <col min="211" max="211" width="11" style="59" bestFit="1" customWidth="1"/>
    <col min="212" max="212" width="12.28515625" style="59" bestFit="1" customWidth="1"/>
    <col min="213" max="214" width="13.42578125" style="59" bestFit="1" customWidth="1"/>
    <col min="215" max="215" width="13.140625" style="59" bestFit="1" customWidth="1"/>
    <col min="216" max="216" width="11" style="59" bestFit="1" customWidth="1"/>
    <col min="217" max="217" width="5.5703125" style="59" bestFit="1" customWidth="1"/>
    <col min="218" max="219" width="13.42578125" style="59" bestFit="1" customWidth="1"/>
    <col min="220" max="220" width="11" style="59" bestFit="1" customWidth="1"/>
    <col min="221" max="221" width="12.28515625" style="59" bestFit="1" customWidth="1"/>
    <col min="222" max="222" width="13.140625" style="59" bestFit="1" customWidth="1"/>
    <col min="223" max="224" width="13.42578125" style="59" bestFit="1" customWidth="1"/>
    <col min="225" max="225" width="12.28515625" style="59" bestFit="1" customWidth="1"/>
    <col min="226" max="226" width="11" style="59" bestFit="1" customWidth="1"/>
    <col min="227" max="227" width="5.5703125" style="59" bestFit="1" customWidth="1"/>
    <col min="228" max="228" width="13.42578125" style="59" bestFit="1" customWidth="1"/>
    <col min="229" max="229" width="13.140625" style="59" bestFit="1" customWidth="1"/>
    <col min="230" max="230" width="11" style="59" bestFit="1" customWidth="1"/>
    <col min="231" max="231" width="13.42578125" style="59" bestFit="1" customWidth="1"/>
    <col min="232" max="232" width="12.28515625" style="59" bestFit="1" customWidth="1"/>
    <col min="233" max="233" width="13.42578125" style="59" bestFit="1" customWidth="1"/>
    <col min="234" max="234" width="12.28515625" style="59" bestFit="1" customWidth="1"/>
    <col min="235" max="235" width="11" style="59" bestFit="1" customWidth="1"/>
    <col min="236" max="236" width="12" style="59" bestFit="1" customWidth="1"/>
    <col min="237" max="237" width="13.42578125" style="59" bestFit="1" customWidth="1"/>
    <col min="238" max="238" width="11" style="59" bestFit="1" customWidth="1"/>
    <col min="239" max="239" width="13.42578125" style="59" bestFit="1" customWidth="1"/>
    <col min="240" max="240" width="12" style="59" bestFit="1" customWidth="1"/>
    <col min="241" max="242" width="13.42578125" style="59" bestFit="1" customWidth="1"/>
    <col min="243" max="243" width="21.28515625" style="59" bestFit="1" customWidth="1"/>
    <col min="244" max="245" width="13.42578125" style="59" bestFit="1" customWidth="1"/>
    <col min="246" max="246" width="11" style="59" bestFit="1" customWidth="1"/>
    <col min="247" max="247" width="13.140625" style="59" bestFit="1" customWidth="1"/>
    <col min="248" max="248" width="12.28515625" style="59" bestFit="1" customWidth="1"/>
    <col min="249" max="250" width="13.42578125" style="59" bestFit="1" customWidth="1"/>
    <col min="251" max="251" width="11" style="59" bestFit="1" customWidth="1"/>
    <col min="252" max="252" width="12.28515625" style="59" bestFit="1" customWidth="1"/>
    <col min="253" max="253" width="21.28515625" style="59" bestFit="1" customWidth="1"/>
    <col min="254" max="255" width="13.42578125" style="59" bestFit="1" customWidth="1"/>
    <col min="256" max="256" width="12" style="59" bestFit="1" customWidth="1"/>
    <col min="257" max="257" width="15.5703125" style="59" bestFit="1" customWidth="1"/>
    <col min="258" max="258" width="11" style="59" bestFit="1" customWidth="1"/>
    <col min="259" max="259" width="13.42578125" style="59" bestFit="1" customWidth="1"/>
    <col min="260" max="260" width="12.28515625" style="59" bestFit="1" customWidth="1"/>
    <col min="261" max="262" width="13.42578125" style="59" bestFit="1" customWidth="1"/>
    <col min="263" max="263" width="21.28515625" style="59" bestFit="1" customWidth="1"/>
    <col min="264" max="264" width="13.42578125" style="59" bestFit="1" customWidth="1"/>
    <col min="265" max="265" width="13.140625" style="59" bestFit="1" customWidth="1"/>
    <col min="266" max="266" width="11" style="59" bestFit="1" customWidth="1"/>
    <col min="267" max="267" width="12" style="59" bestFit="1" customWidth="1"/>
    <col min="268" max="268" width="12.28515625" style="59" bestFit="1" customWidth="1"/>
    <col min="269" max="269" width="13.42578125" style="59" bestFit="1" customWidth="1"/>
    <col min="270" max="270" width="11" style="59" bestFit="1" customWidth="1"/>
    <col min="271" max="271" width="12" style="59" bestFit="1" customWidth="1"/>
    <col min="272" max="272" width="18.85546875" style="59" bestFit="1" customWidth="1"/>
    <col min="273" max="273" width="21.28515625" style="59" bestFit="1" customWidth="1"/>
    <col min="274" max="275" width="13.42578125" style="59" bestFit="1" customWidth="1"/>
    <col min="276" max="276" width="11" style="59" bestFit="1" customWidth="1"/>
    <col min="277" max="277" width="13.140625" style="59" bestFit="1" customWidth="1"/>
    <col min="278" max="278" width="10.85546875" style="59" bestFit="1" customWidth="1"/>
    <col min="279" max="279" width="12.28515625" style="59" bestFit="1" customWidth="1"/>
    <col min="280" max="280" width="13.42578125" style="59" bestFit="1" customWidth="1"/>
    <col min="281" max="281" width="11" style="59" bestFit="1" customWidth="1"/>
    <col min="282" max="282" width="13.42578125" style="59" bestFit="1" customWidth="1"/>
    <col min="283" max="283" width="12" style="59" bestFit="1" customWidth="1"/>
    <col min="284" max="16384" width="12.5703125" style="59"/>
  </cols>
  <sheetData>
    <row r="1" spans="1:283" s="55" customFormat="1" x14ac:dyDescent="0.25">
      <c r="A1" s="65"/>
      <c r="B1" s="105" t="s">
        <v>33</v>
      </c>
      <c r="C1" s="106"/>
      <c r="D1" s="106"/>
      <c r="E1" s="106"/>
      <c r="F1" s="107"/>
      <c r="G1" s="105" t="s">
        <v>34</v>
      </c>
      <c r="H1" s="106"/>
      <c r="I1" s="106"/>
      <c r="J1" s="107"/>
      <c r="K1" s="43" t="s">
        <v>145</v>
      </c>
      <c r="L1" s="99" t="s">
        <v>36</v>
      </c>
      <c r="M1" s="100"/>
      <c r="N1" s="100"/>
      <c r="O1" s="101"/>
      <c r="P1" s="99" t="s">
        <v>37</v>
      </c>
      <c r="Q1" s="100"/>
      <c r="R1" s="100"/>
      <c r="S1" s="101"/>
      <c r="T1" s="99" t="s">
        <v>146</v>
      </c>
      <c r="U1" s="101"/>
      <c r="V1" s="99" t="s">
        <v>39</v>
      </c>
      <c r="W1" s="100"/>
      <c r="X1" s="100"/>
      <c r="Y1" s="101"/>
      <c r="Z1" s="99" t="s">
        <v>42</v>
      </c>
      <c r="AA1" s="100"/>
      <c r="AB1" s="100"/>
      <c r="AC1" s="100"/>
      <c r="AD1" s="100"/>
      <c r="AE1" s="101"/>
      <c r="AF1" s="102" t="s">
        <v>45</v>
      </c>
      <c r="AG1" s="103"/>
      <c r="AH1" s="103"/>
      <c r="AI1" s="103"/>
      <c r="AJ1" s="104"/>
      <c r="AK1" s="102" t="s">
        <v>48</v>
      </c>
      <c r="AL1" s="103"/>
      <c r="AM1" s="103"/>
      <c r="AN1" s="103"/>
      <c r="AO1" s="103"/>
      <c r="AP1" s="103"/>
      <c r="AQ1" s="104"/>
      <c r="AR1" s="102" t="s">
        <v>51</v>
      </c>
      <c r="AS1" s="103"/>
      <c r="AT1" s="103"/>
      <c r="AU1" s="103"/>
      <c r="AV1" s="103"/>
      <c r="AW1" s="104"/>
      <c r="AX1" s="102" t="s">
        <v>52</v>
      </c>
      <c r="AY1" s="103"/>
      <c r="AZ1" s="103"/>
      <c r="BA1" s="103"/>
      <c r="BB1" s="104"/>
      <c r="BC1" s="96" t="s">
        <v>53</v>
      </c>
      <c r="BD1" s="98"/>
      <c r="BE1" s="97"/>
      <c r="BF1" s="96" t="s">
        <v>54</v>
      </c>
      <c r="BG1" s="98"/>
      <c r="BH1" s="98"/>
      <c r="BI1" s="98"/>
      <c r="BJ1" s="98"/>
      <c r="BK1" s="97"/>
      <c r="BL1" s="96" t="s">
        <v>55</v>
      </c>
      <c r="BM1" s="98"/>
      <c r="BN1" s="98"/>
      <c r="BO1" s="98"/>
      <c r="BP1" s="98"/>
      <c r="BQ1" s="97"/>
      <c r="BR1" s="66" t="s">
        <v>56</v>
      </c>
      <c r="BS1" s="96" t="s">
        <v>57</v>
      </c>
      <c r="BT1" s="98"/>
      <c r="BU1" s="98"/>
      <c r="BV1" s="98"/>
      <c r="BW1" s="98"/>
      <c r="BX1" s="97"/>
      <c r="BY1" s="96" t="s">
        <v>58</v>
      </c>
      <c r="BZ1" s="98"/>
      <c r="CA1" s="97"/>
      <c r="CB1" s="66" t="s">
        <v>59</v>
      </c>
      <c r="CC1" s="96" t="s">
        <v>60</v>
      </c>
      <c r="CD1" s="97"/>
      <c r="CE1" s="66" t="s">
        <v>61</v>
      </c>
      <c r="CF1" s="66" t="s">
        <v>62</v>
      </c>
      <c r="CG1" s="96" t="s">
        <v>63</v>
      </c>
      <c r="CH1" s="98"/>
      <c r="CI1" s="98"/>
      <c r="CJ1" s="97"/>
      <c r="CK1" s="96" t="s">
        <v>64</v>
      </c>
      <c r="CL1" s="97"/>
      <c r="CM1" s="66" t="s">
        <v>65</v>
      </c>
      <c r="CN1" s="96" t="s">
        <v>66</v>
      </c>
      <c r="CO1" s="98"/>
      <c r="CP1" s="98"/>
      <c r="CQ1" s="98"/>
      <c r="CR1" s="98"/>
      <c r="CS1" s="98"/>
      <c r="CT1" s="97"/>
      <c r="CU1" s="96" t="s">
        <v>67</v>
      </c>
      <c r="CV1" s="97"/>
      <c r="CW1" s="96" t="s">
        <v>68</v>
      </c>
      <c r="CX1" s="97"/>
      <c r="CY1" s="96" t="s">
        <v>69</v>
      </c>
      <c r="CZ1" s="98"/>
      <c r="DA1" s="98"/>
      <c r="DB1" s="98"/>
      <c r="DC1" s="98"/>
      <c r="DD1" s="98"/>
      <c r="DE1" s="97"/>
      <c r="DF1" s="66" t="s">
        <v>70</v>
      </c>
      <c r="DG1" s="96" t="s">
        <v>71</v>
      </c>
      <c r="DH1" s="98"/>
      <c r="DI1" s="97"/>
      <c r="DJ1" s="96" t="s">
        <v>72</v>
      </c>
      <c r="DK1" s="98"/>
      <c r="DL1" s="98"/>
      <c r="DM1" s="98"/>
      <c r="DN1" s="98"/>
      <c r="DO1" s="97"/>
      <c r="DP1" s="96" t="s">
        <v>73</v>
      </c>
      <c r="DQ1" s="97"/>
      <c r="DR1" s="96" t="s">
        <v>74</v>
      </c>
      <c r="DS1" s="97"/>
      <c r="DT1" s="96" t="s">
        <v>75</v>
      </c>
      <c r="DU1" s="98"/>
      <c r="DV1" s="98"/>
      <c r="DW1" s="98"/>
      <c r="DX1" s="98"/>
      <c r="DY1" s="98"/>
      <c r="DZ1" s="97"/>
      <c r="EA1" s="96" t="s">
        <v>76</v>
      </c>
      <c r="EB1" s="98"/>
      <c r="EC1" s="97"/>
      <c r="ED1" s="96" t="s">
        <v>77</v>
      </c>
      <c r="EE1" s="98"/>
      <c r="EF1" s="97"/>
      <c r="EG1" s="66" t="s">
        <v>78</v>
      </c>
      <c r="EH1" s="96" t="s">
        <v>81</v>
      </c>
      <c r="EI1" s="98"/>
      <c r="EJ1" s="97"/>
      <c r="EK1" s="96" t="s">
        <v>83</v>
      </c>
      <c r="EL1" s="98"/>
      <c r="EM1" s="98"/>
      <c r="EN1" s="98"/>
      <c r="EO1" s="98"/>
      <c r="EP1" s="98"/>
      <c r="EQ1" s="98"/>
      <c r="ER1" s="97"/>
      <c r="ES1" s="96" t="s">
        <v>84</v>
      </c>
      <c r="ET1" s="97"/>
      <c r="EU1" s="96" t="s">
        <v>85</v>
      </c>
      <c r="EV1" s="98"/>
      <c r="EW1" s="97"/>
      <c r="EX1" s="96" t="s">
        <v>86</v>
      </c>
      <c r="EY1" s="98"/>
      <c r="EZ1" s="98"/>
      <c r="FA1" s="98"/>
      <c r="FB1" s="97"/>
      <c r="FC1" s="96" t="s">
        <v>87</v>
      </c>
      <c r="FD1" s="98"/>
      <c r="FE1" s="98"/>
      <c r="FF1" s="97"/>
      <c r="FG1" s="96" t="s">
        <v>88</v>
      </c>
      <c r="FH1" s="98"/>
      <c r="FI1" s="97"/>
      <c r="FJ1" s="96" t="s">
        <v>89</v>
      </c>
      <c r="FK1" s="98"/>
      <c r="FL1" s="98"/>
      <c r="FM1" s="98"/>
      <c r="FN1" s="98"/>
      <c r="FO1" s="98"/>
      <c r="FP1" s="98"/>
      <c r="FQ1" s="97"/>
      <c r="FR1" s="96" t="s">
        <v>90</v>
      </c>
      <c r="FS1" s="98"/>
      <c r="FT1" s="98"/>
      <c r="FU1" s="98"/>
      <c r="FV1" s="98"/>
      <c r="FW1" s="97"/>
      <c r="FX1" s="96" t="s">
        <v>91</v>
      </c>
      <c r="FY1" s="97"/>
      <c r="FZ1" s="96" t="s">
        <v>92</v>
      </c>
      <c r="GA1" s="98"/>
      <c r="GB1" s="98"/>
      <c r="GC1" s="98"/>
      <c r="GD1" s="98"/>
      <c r="GE1" s="97"/>
      <c r="GF1" s="96" t="s">
        <v>93</v>
      </c>
      <c r="GG1" s="98"/>
      <c r="GH1" s="98"/>
      <c r="GI1" s="98"/>
      <c r="GJ1" s="97"/>
      <c r="GK1" s="66" t="s">
        <v>94</v>
      </c>
      <c r="GL1" s="96" t="s">
        <v>95</v>
      </c>
      <c r="GM1" s="98"/>
      <c r="GN1" s="98"/>
      <c r="GO1" s="98"/>
      <c r="GP1" s="98"/>
      <c r="GQ1" s="97"/>
      <c r="GR1" s="96" t="s">
        <v>96</v>
      </c>
      <c r="GS1" s="97"/>
      <c r="GT1" s="66" t="s">
        <v>97</v>
      </c>
      <c r="GU1" s="96" t="s">
        <v>98</v>
      </c>
      <c r="GV1" s="98"/>
      <c r="GW1" s="98"/>
      <c r="GX1" s="97"/>
      <c r="GY1" s="96" t="s">
        <v>99</v>
      </c>
      <c r="GZ1" s="98"/>
      <c r="HA1" s="97"/>
      <c r="HB1" s="66" t="s">
        <v>100</v>
      </c>
      <c r="HC1" s="96" t="s">
        <v>101</v>
      </c>
      <c r="HD1" s="98"/>
      <c r="HE1" s="97"/>
      <c r="HF1" s="96" t="s">
        <v>102</v>
      </c>
      <c r="HG1" s="98"/>
      <c r="HH1" s="97"/>
      <c r="HI1" s="66" t="s">
        <v>103</v>
      </c>
      <c r="HJ1" s="96" t="s">
        <v>104</v>
      </c>
      <c r="HK1" s="98"/>
      <c r="HL1" s="98"/>
      <c r="HM1" s="98"/>
      <c r="HN1" s="97"/>
      <c r="HO1" s="96" t="s">
        <v>105</v>
      </c>
      <c r="HP1" s="98"/>
      <c r="HQ1" s="98"/>
      <c r="HR1" s="97"/>
      <c r="HS1" s="66" t="s">
        <v>106</v>
      </c>
      <c r="HT1" s="96" t="s">
        <v>107</v>
      </c>
      <c r="HU1" s="98"/>
      <c r="HV1" s="98"/>
      <c r="HW1" s="98"/>
      <c r="HX1" s="97"/>
      <c r="HY1" s="96" t="s">
        <v>108</v>
      </c>
      <c r="HZ1" s="98"/>
      <c r="IA1" s="97"/>
      <c r="IB1" s="66" t="s">
        <v>109</v>
      </c>
      <c r="IC1" s="96" t="s">
        <v>110</v>
      </c>
      <c r="ID1" s="98"/>
      <c r="IE1" s="97"/>
      <c r="IF1" s="96" t="s">
        <v>111</v>
      </c>
      <c r="IG1" s="98"/>
      <c r="IH1" s="97"/>
      <c r="II1" s="66" t="s">
        <v>112</v>
      </c>
      <c r="IJ1" s="96" t="s">
        <v>113</v>
      </c>
      <c r="IK1" s="98"/>
      <c r="IL1" s="98"/>
      <c r="IM1" s="98"/>
      <c r="IN1" s="97"/>
      <c r="IO1" s="96" t="s">
        <v>114</v>
      </c>
      <c r="IP1" s="98"/>
      <c r="IQ1" s="97"/>
      <c r="IR1" s="96" t="s">
        <v>115</v>
      </c>
      <c r="IS1" s="97"/>
      <c r="IT1" s="96" t="s">
        <v>116</v>
      </c>
      <c r="IU1" s="97"/>
      <c r="IV1" s="96" t="s">
        <v>117</v>
      </c>
      <c r="IW1" s="98"/>
      <c r="IX1" s="98"/>
      <c r="IY1" s="98"/>
      <c r="IZ1" s="98"/>
      <c r="JA1" s="97"/>
      <c r="JB1" s="66" t="s">
        <v>118</v>
      </c>
      <c r="JC1" s="66" t="s">
        <v>119</v>
      </c>
      <c r="JD1" s="96" t="s">
        <v>120</v>
      </c>
      <c r="JE1" s="98"/>
      <c r="JF1" s="98"/>
      <c r="JG1" s="98"/>
      <c r="JH1" s="97"/>
      <c r="JI1" s="96" t="s">
        <v>121</v>
      </c>
      <c r="JJ1" s="97"/>
      <c r="JK1" s="96" t="s">
        <v>122</v>
      </c>
      <c r="JL1" s="98"/>
      <c r="JM1" s="97"/>
      <c r="JN1" s="96" t="s">
        <v>123</v>
      </c>
      <c r="JO1" s="98"/>
      <c r="JP1" s="98"/>
      <c r="JQ1" s="98"/>
      <c r="JR1" s="98"/>
      <c r="JS1" s="97"/>
      <c r="JT1" s="96" t="s">
        <v>124</v>
      </c>
      <c r="JU1" s="98"/>
      <c r="JV1" s="97"/>
      <c r="JW1" s="66" t="s">
        <v>125</v>
      </c>
    </row>
    <row r="2" spans="1:283" x14ac:dyDescent="0.25">
      <c r="A2" s="60" t="s">
        <v>184</v>
      </c>
      <c r="B2" s="61" t="s">
        <v>135</v>
      </c>
      <c r="C2" s="61" t="s">
        <v>132</v>
      </c>
      <c r="D2" s="62" t="s">
        <v>144</v>
      </c>
      <c r="E2" s="61" t="s">
        <v>150</v>
      </c>
      <c r="F2" s="60" t="s">
        <v>192</v>
      </c>
      <c r="G2" s="61" t="s">
        <v>135</v>
      </c>
      <c r="H2" s="61" t="s">
        <v>132</v>
      </c>
      <c r="I2" s="61" t="s">
        <v>130</v>
      </c>
      <c r="J2" s="61" t="s">
        <v>144</v>
      </c>
      <c r="K2" s="61" t="s">
        <v>143</v>
      </c>
      <c r="L2" s="61" t="s">
        <v>135</v>
      </c>
      <c r="M2" s="61" t="s">
        <v>132</v>
      </c>
      <c r="N2" s="61" t="s">
        <v>131</v>
      </c>
      <c r="O2" s="62" t="s">
        <v>144</v>
      </c>
      <c r="P2" s="63" t="s">
        <v>138</v>
      </c>
      <c r="Q2" s="61" t="s">
        <v>144</v>
      </c>
      <c r="R2" s="61" t="s">
        <v>132</v>
      </c>
      <c r="S2" s="61" t="s">
        <v>135</v>
      </c>
      <c r="T2" s="63" t="s">
        <v>138</v>
      </c>
      <c r="U2" s="61" t="s">
        <v>143</v>
      </c>
      <c r="V2" s="61" t="s">
        <v>132</v>
      </c>
      <c r="W2" s="61" t="s">
        <v>131</v>
      </c>
      <c r="X2" s="62" t="s">
        <v>144</v>
      </c>
      <c r="Y2" s="61" t="s">
        <v>135</v>
      </c>
      <c r="Z2" s="61" t="s">
        <v>132</v>
      </c>
      <c r="AA2" s="61" t="s">
        <v>131</v>
      </c>
      <c r="AB2" s="63" t="s">
        <v>138</v>
      </c>
      <c r="AC2" s="61" t="s">
        <v>144</v>
      </c>
      <c r="AD2" s="60" t="s">
        <v>140</v>
      </c>
      <c r="AE2" s="61" t="s">
        <v>135</v>
      </c>
      <c r="AF2" s="61" t="s">
        <v>132</v>
      </c>
      <c r="AG2" s="64" t="s">
        <v>139</v>
      </c>
      <c r="AH2" s="61" t="s">
        <v>135</v>
      </c>
      <c r="AI2" s="61" t="s">
        <v>144</v>
      </c>
      <c r="AJ2" s="61" t="s">
        <v>131</v>
      </c>
      <c r="AK2" s="63" t="s">
        <v>143</v>
      </c>
      <c r="AL2" s="61" t="s">
        <v>135</v>
      </c>
      <c r="AM2" s="63" t="s">
        <v>130</v>
      </c>
      <c r="AN2" s="63" t="s">
        <v>144</v>
      </c>
      <c r="AO2" s="64" t="s">
        <v>139</v>
      </c>
      <c r="AP2" s="61" t="s">
        <v>132</v>
      </c>
      <c r="AQ2" s="61" t="s">
        <v>131</v>
      </c>
      <c r="AR2" s="61" t="s">
        <v>135</v>
      </c>
      <c r="AS2" s="63" t="s">
        <v>136</v>
      </c>
      <c r="AT2" s="63" t="s">
        <v>129</v>
      </c>
      <c r="AU2" s="61" t="s">
        <v>132</v>
      </c>
      <c r="AV2" s="61" t="s">
        <v>131</v>
      </c>
      <c r="AW2" s="63" t="s">
        <v>144</v>
      </c>
      <c r="AX2" s="64" t="s">
        <v>139</v>
      </c>
      <c r="AY2" s="63" t="s">
        <v>144</v>
      </c>
      <c r="AZ2" s="61" t="s">
        <v>131</v>
      </c>
      <c r="BA2" s="63" t="s">
        <v>136</v>
      </c>
      <c r="BB2" s="61" t="s">
        <v>135</v>
      </c>
      <c r="BC2" s="63" t="s">
        <v>143</v>
      </c>
      <c r="BD2" s="63" t="s">
        <v>138</v>
      </c>
      <c r="BE2" s="63" t="s">
        <v>139</v>
      </c>
      <c r="BF2" s="63" t="s">
        <v>132</v>
      </c>
      <c r="BG2" s="63" t="s">
        <v>137</v>
      </c>
      <c r="BH2" s="61" t="s">
        <v>131</v>
      </c>
      <c r="BI2" s="63" t="s">
        <v>144</v>
      </c>
      <c r="BJ2" s="63" t="s">
        <v>140</v>
      </c>
      <c r="BK2" s="61" t="s">
        <v>135</v>
      </c>
      <c r="BL2" s="63" t="s">
        <v>136</v>
      </c>
      <c r="BM2" s="63" t="s">
        <v>132</v>
      </c>
      <c r="BN2" s="63" t="s">
        <v>144</v>
      </c>
      <c r="BO2" s="61" t="s">
        <v>131</v>
      </c>
      <c r="BP2" s="63" t="s">
        <v>140</v>
      </c>
      <c r="BQ2" s="61" t="s">
        <v>135</v>
      </c>
      <c r="BR2" s="64" t="s">
        <v>189</v>
      </c>
      <c r="BS2" s="63" t="s">
        <v>136</v>
      </c>
      <c r="BT2" s="61" t="s">
        <v>135</v>
      </c>
      <c r="BU2" s="63" t="s">
        <v>132</v>
      </c>
      <c r="BV2" s="61" t="s">
        <v>131</v>
      </c>
      <c r="BW2" s="63" t="s">
        <v>144</v>
      </c>
      <c r="BX2" s="63" t="s">
        <v>137</v>
      </c>
      <c r="BY2" s="63" t="s">
        <v>138</v>
      </c>
      <c r="BZ2" s="63" t="s">
        <v>144</v>
      </c>
      <c r="CA2" s="61" t="s">
        <v>135</v>
      </c>
      <c r="CB2" s="63" t="s">
        <v>143</v>
      </c>
      <c r="CC2" s="63" t="s">
        <v>132</v>
      </c>
      <c r="CD2" s="63" t="s">
        <v>144</v>
      </c>
      <c r="CE2" s="63" t="s">
        <v>132</v>
      </c>
      <c r="CF2" s="63" t="s">
        <v>143</v>
      </c>
      <c r="CG2" s="63" t="s">
        <v>132</v>
      </c>
      <c r="CH2" s="61" t="s">
        <v>131</v>
      </c>
      <c r="CI2" s="63" t="s">
        <v>144</v>
      </c>
      <c r="CJ2" s="63" t="s">
        <v>137</v>
      </c>
      <c r="CK2" s="63" t="s">
        <v>132</v>
      </c>
      <c r="CL2" s="63" t="s">
        <v>138</v>
      </c>
      <c r="CM2" s="63" t="s">
        <v>143</v>
      </c>
      <c r="CN2" s="63" t="s">
        <v>144</v>
      </c>
      <c r="CO2" s="63" t="s">
        <v>136</v>
      </c>
      <c r="CP2" s="61" t="s">
        <v>131</v>
      </c>
      <c r="CQ2" s="63" t="s">
        <v>137</v>
      </c>
      <c r="CR2" s="63" t="s">
        <v>135</v>
      </c>
      <c r="CS2" s="63" t="s">
        <v>186</v>
      </c>
      <c r="CT2" s="63" t="s">
        <v>191</v>
      </c>
      <c r="CU2" s="63" t="s">
        <v>135</v>
      </c>
      <c r="CV2" s="63" t="s">
        <v>132</v>
      </c>
      <c r="CW2" s="63" t="s">
        <v>138</v>
      </c>
      <c r="CX2" s="63" t="s">
        <v>143</v>
      </c>
      <c r="CY2" s="63" t="s">
        <v>136</v>
      </c>
      <c r="CZ2" s="63" t="s">
        <v>143</v>
      </c>
      <c r="DA2" s="63" t="s">
        <v>135</v>
      </c>
      <c r="DB2" s="63" t="s">
        <v>132</v>
      </c>
      <c r="DC2" s="63" t="s">
        <v>138</v>
      </c>
      <c r="DD2" s="63" t="s">
        <v>144</v>
      </c>
      <c r="DE2" s="63" t="s">
        <v>131</v>
      </c>
      <c r="DF2" s="63" t="s">
        <v>135</v>
      </c>
      <c r="DG2" s="63" t="s">
        <v>138</v>
      </c>
      <c r="DH2" s="63" t="s">
        <v>136</v>
      </c>
      <c r="DI2" s="63" t="s">
        <v>143</v>
      </c>
      <c r="DJ2" s="63" t="s">
        <v>135</v>
      </c>
      <c r="DK2" s="63" t="s">
        <v>132</v>
      </c>
      <c r="DL2" s="63" t="s">
        <v>130</v>
      </c>
      <c r="DM2" s="63" t="s">
        <v>131</v>
      </c>
      <c r="DN2" s="63" t="s">
        <v>144</v>
      </c>
      <c r="DO2" s="63" t="s">
        <v>137</v>
      </c>
      <c r="DP2" s="63" t="s">
        <v>143</v>
      </c>
      <c r="DQ2" s="63" t="s">
        <v>132</v>
      </c>
      <c r="DR2" s="63" t="s">
        <v>143</v>
      </c>
      <c r="DS2" s="63" t="s">
        <v>138</v>
      </c>
      <c r="DT2" s="63" t="s">
        <v>143</v>
      </c>
      <c r="DU2" s="63" t="s">
        <v>136</v>
      </c>
      <c r="DV2" s="63" t="s">
        <v>135</v>
      </c>
      <c r="DW2" s="63" t="s">
        <v>139</v>
      </c>
      <c r="DX2" s="63" t="s">
        <v>131</v>
      </c>
      <c r="DY2" s="63" t="s">
        <v>144</v>
      </c>
      <c r="DZ2" s="63" t="s">
        <v>132</v>
      </c>
      <c r="EA2" s="63" t="s">
        <v>135</v>
      </c>
      <c r="EB2" s="63" t="s">
        <v>144</v>
      </c>
      <c r="EC2" s="63" t="s">
        <v>143</v>
      </c>
      <c r="ED2" s="63" t="s">
        <v>139</v>
      </c>
      <c r="EE2" s="63" t="s">
        <v>136</v>
      </c>
      <c r="EF2" s="63" t="s">
        <v>143</v>
      </c>
      <c r="EG2" s="63" t="s">
        <v>135</v>
      </c>
      <c r="EH2" s="63" t="s">
        <v>139</v>
      </c>
      <c r="EI2" s="63" t="s">
        <v>144</v>
      </c>
      <c r="EJ2" s="63" t="s">
        <v>135</v>
      </c>
      <c r="EK2" s="63" t="s">
        <v>143</v>
      </c>
      <c r="EL2" s="63" t="s">
        <v>136</v>
      </c>
      <c r="EM2" s="63" t="s">
        <v>135</v>
      </c>
      <c r="EN2" s="63" t="s">
        <v>190</v>
      </c>
      <c r="EO2" s="63" t="s">
        <v>132</v>
      </c>
      <c r="EP2" s="63" t="s">
        <v>137</v>
      </c>
      <c r="EQ2" s="63" t="s">
        <v>144</v>
      </c>
      <c r="ER2" s="63" t="s">
        <v>139</v>
      </c>
      <c r="ES2" s="63" t="s">
        <v>139</v>
      </c>
      <c r="ET2" s="63" t="s">
        <v>135</v>
      </c>
      <c r="EU2" s="63" t="s">
        <v>139</v>
      </c>
      <c r="EV2" s="63" t="s">
        <v>143</v>
      </c>
      <c r="EW2" s="63" t="s">
        <v>136</v>
      </c>
      <c r="EX2" s="63" t="s">
        <v>136</v>
      </c>
      <c r="EY2" s="63" t="s">
        <v>135</v>
      </c>
      <c r="EZ2" s="63" t="s">
        <v>132</v>
      </c>
      <c r="FA2" s="63" t="s">
        <v>131</v>
      </c>
      <c r="FB2" s="63" t="s">
        <v>144</v>
      </c>
      <c r="FC2" s="63" t="s">
        <v>135</v>
      </c>
      <c r="FD2" s="63" t="s">
        <v>144</v>
      </c>
      <c r="FE2" s="63" t="s">
        <v>139</v>
      </c>
      <c r="FF2" s="63" t="s">
        <v>137</v>
      </c>
      <c r="FG2" s="63" t="s">
        <v>139</v>
      </c>
      <c r="FH2" s="63" t="s">
        <v>136</v>
      </c>
      <c r="FI2" s="63" t="s">
        <v>143</v>
      </c>
      <c r="FJ2" s="63" t="s">
        <v>141</v>
      </c>
      <c r="FK2" s="63" t="s">
        <v>139</v>
      </c>
      <c r="FL2" s="63" t="s">
        <v>144</v>
      </c>
      <c r="FM2" s="63" t="s">
        <v>131</v>
      </c>
      <c r="FN2" s="63" t="s">
        <v>137</v>
      </c>
      <c r="FO2" s="63" t="s">
        <v>132</v>
      </c>
      <c r="FP2" s="63" t="s">
        <v>136</v>
      </c>
      <c r="FQ2" s="63" t="s">
        <v>135</v>
      </c>
      <c r="FR2" s="63" t="s">
        <v>138</v>
      </c>
      <c r="FS2" s="63" t="s">
        <v>131</v>
      </c>
      <c r="FT2" s="63" t="s">
        <v>144</v>
      </c>
      <c r="FU2" s="63" t="s">
        <v>140</v>
      </c>
      <c r="FV2" s="63" t="s">
        <v>132</v>
      </c>
      <c r="FW2" s="63" t="s">
        <v>135</v>
      </c>
      <c r="FX2" s="63" t="s">
        <v>136</v>
      </c>
      <c r="FY2" s="63" t="s">
        <v>143</v>
      </c>
      <c r="FZ2" s="63" t="s">
        <v>135</v>
      </c>
      <c r="GA2" s="63" t="s">
        <v>132</v>
      </c>
      <c r="GB2" s="63" t="s">
        <v>141</v>
      </c>
      <c r="GC2" s="63" t="s">
        <v>131</v>
      </c>
      <c r="GD2" s="63" t="s">
        <v>144</v>
      </c>
      <c r="GE2" s="63" t="s">
        <v>137</v>
      </c>
      <c r="GF2" s="63" t="s">
        <v>136</v>
      </c>
      <c r="GG2" s="63" t="s">
        <v>135</v>
      </c>
      <c r="GH2" s="63" t="s">
        <v>132</v>
      </c>
      <c r="GI2" s="63" t="s">
        <v>144</v>
      </c>
      <c r="GJ2" s="63" t="s">
        <v>131</v>
      </c>
      <c r="GK2" s="63" t="s">
        <v>139</v>
      </c>
      <c r="GL2" s="63" t="s">
        <v>138</v>
      </c>
      <c r="GM2" s="63" t="s">
        <v>131</v>
      </c>
      <c r="GN2" s="63" t="s">
        <v>144</v>
      </c>
      <c r="GO2" s="63" t="s">
        <v>135</v>
      </c>
      <c r="GP2" s="63" t="s">
        <v>132</v>
      </c>
      <c r="GQ2" s="63" t="s">
        <v>137</v>
      </c>
      <c r="GR2" s="63" t="s">
        <v>135</v>
      </c>
      <c r="GS2" s="63" t="s">
        <v>144</v>
      </c>
      <c r="GT2" s="63" t="s">
        <v>143</v>
      </c>
      <c r="GU2" s="63" t="s">
        <v>135</v>
      </c>
      <c r="GV2" s="63" t="s">
        <v>143</v>
      </c>
      <c r="GW2" s="63" t="s">
        <v>144</v>
      </c>
      <c r="GX2" s="63" t="s">
        <v>132</v>
      </c>
      <c r="GY2" s="63" t="s">
        <v>135</v>
      </c>
      <c r="GZ2" s="63" t="s">
        <v>132</v>
      </c>
      <c r="HA2" s="63" t="s">
        <v>144</v>
      </c>
      <c r="HB2" s="63" t="s">
        <v>136</v>
      </c>
      <c r="HC2" s="63" t="s">
        <v>144</v>
      </c>
      <c r="HD2" s="63" t="s">
        <v>137</v>
      </c>
      <c r="HE2" s="63" t="s">
        <v>135</v>
      </c>
      <c r="HF2" s="63" t="s">
        <v>135</v>
      </c>
      <c r="HG2" s="63" t="s">
        <v>131</v>
      </c>
      <c r="HH2" s="63" t="s">
        <v>144</v>
      </c>
      <c r="HI2" s="63" t="s">
        <v>189</v>
      </c>
      <c r="HJ2" s="63" t="s">
        <v>135</v>
      </c>
      <c r="HK2" s="63" t="s">
        <v>132</v>
      </c>
      <c r="HL2" s="63" t="s">
        <v>144</v>
      </c>
      <c r="HM2" s="63" t="s">
        <v>137</v>
      </c>
      <c r="HN2" s="63" t="s">
        <v>140</v>
      </c>
      <c r="HO2" s="63" t="s">
        <v>135</v>
      </c>
      <c r="HP2" s="63" t="s">
        <v>132</v>
      </c>
      <c r="HQ2" s="63" t="s">
        <v>137</v>
      </c>
      <c r="HR2" s="63" t="s">
        <v>144</v>
      </c>
      <c r="HS2" s="63" t="s">
        <v>189</v>
      </c>
      <c r="HT2" s="63" t="s">
        <v>135</v>
      </c>
      <c r="HU2" s="63" t="s">
        <v>140</v>
      </c>
      <c r="HV2" s="63" t="s">
        <v>144</v>
      </c>
      <c r="HW2" s="63" t="s">
        <v>132</v>
      </c>
      <c r="HX2" s="63" t="s">
        <v>137</v>
      </c>
      <c r="HY2" s="63" t="s">
        <v>135</v>
      </c>
      <c r="HZ2" s="63" t="s">
        <v>137</v>
      </c>
      <c r="IA2" s="63" t="s">
        <v>144</v>
      </c>
      <c r="IB2" s="63" t="s">
        <v>139</v>
      </c>
      <c r="IC2" s="63" t="s">
        <v>132</v>
      </c>
      <c r="ID2" s="63" t="s">
        <v>144</v>
      </c>
      <c r="IE2" s="63" t="s">
        <v>135</v>
      </c>
      <c r="IF2" s="63" t="s">
        <v>139</v>
      </c>
      <c r="IG2" s="63" t="s">
        <v>132</v>
      </c>
      <c r="IH2" s="63" t="s">
        <v>135</v>
      </c>
      <c r="II2" s="63" t="s">
        <v>143</v>
      </c>
      <c r="IJ2" s="63" t="s">
        <v>135</v>
      </c>
      <c r="IK2" s="63" t="s">
        <v>132</v>
      </c>
      <c r="IL2" s="63" t="s">
        <v>144</v>
      </c>
      <c r="IM2" s="63" t="s">
        <v>131</v>
      </c>
      <c r="IN2" s="63" t="s">
        <v>137</v>
      </c>
      <c r="IO2" s="63" t="s">
        <v>135</v>
      </c>
      <c r="IP2" s="63" t="s">
        <v>132</v>
      </c>
      <c r="IQ2" s="63" t="s">
        <v>144</v>
      </c>
      <c r="IR2" s="63" t="s">
        <v>138</v>
      </c>
      <c r="IS2" s="63" t="s">
        <v>143</v>
      </c>
      <c r="IT2" s="63" t="s">
        <v>135</v>
      </c>
      <c r="IU2" s="63" t="s">
        <v>132</v>
      </c>
      <c r="IV2" s="63" t="s">
        <v>139</v>
      </c>
      <c r="IW2" s="63" t="s">
        <v>141</v>
      </c>
      <c r="IX2" s="63" t="s">
        <v>144</v>
      </c>
      <c r="IY2" s="63" t="s">
        <v>135</v>
      </c>
      <c r="IZ2" s="63" t="s">
        <v>137</v>
      </c>
      <c r="JA2" s="63" t="s">
        <v>132</v>
      </c>
      <c r="JB2" s="63" t="s">
        <v>135</v>
      </c>
      <c r="JC2" s="63" t="s">
        <v>143</v>
      </c>
      <c r="JD2" s="63" t="s">
        <v>135</v>
      </c>
      <c r="JE2" s="63" t="s">
        <v>140</v>
      </c>
      <c r="JF2" s="63" t="s">
        <v>144</v>
      </c>
      <c r="JG2" s="63" t="s">
        <v>139</v>
      </c>
      <c r="JH2" s="63" t="s">
        <v>137</v>
      </c>
      <c r="JI2" s="63" t="s">
        <v>135</v>
      </c>
      <c r="JJ2" s="63" t="s">
        <v>144</v>
      </c>
      <c r="JK2" s="63" t="s">
        <v>139</v>
      </c>
      <c r="JL2" s="63" t="s">
        <v>136</v>
      </c>
      <c r="JM2" s="63" t="s">
        <v>143</v>
      </c>
      <c r="JN2" s="63" t="s">
        <v>132</v>
      </c>
      <c r="JO2" s="63" t="s">
        <v>135</v>
      </c>
      <c r="JP2" s="63" t="s">
        <v>144</v>
      </c>
      <c r="JQ2" s="63" t="s">
        <v>131</v>
      </c>
      <c r="JR2" s="63" t="s">
        <v>129</v>
      </c>
      <c r="JS2" s="63" t="s">
        <v>137</v>
      </c>
      <c r="JT2" s="63" t="s">
        <v>135</v>
      </c>
      <c r="JU2" s="63" t="s">
        <v>144</v>
      </c>
      <c r="JV2" s="63" t="s">
        <v>132</v>
      </c>
      <c r="JW2" s="63" t="s">
        <v>139</v>
      </c>
    </row>
    <row r="3" spans="1:283" x14ac:dyDescent="0.25">
      <c r="A3" s="40" t="s">
        <v>153</v>
      </c>
      <c r="B3" s="40">
        <v>24</v>
      </c>
      <c r="C3" s="40">
        <v>35</v>
      </c>
      <c r="D3" s="40">
        <v>1</v>
      </c>
      <c r="E3" s="40">
        <v>6</v>
      </c>
      <c r="F3" s="40">
        <v>1</v>
      </c>
      <c r="G3" s="40">
        <v>5</v>
      </c>
      <c r="H3" s="40">
        <v>5</v>
      </c>
      <c r="I3" s="40">
        <v>1</v>
      </c>
      <c r="J3" s="40"/>
      <c r="K3" s="56"/>
      <c r="L3" s="40">
        <v>3</v>
      </c>
      <c r="M3" s="40">
        <v>35</v>
      </c>
      <c r="N3" s="40"/>
      <c r="O3" s="40"/>
      <c r="P3" s="40"/>
      <c r="Q3" s="40">
        <v>1</v>
      </c>
      <c r="R3" s="40">
        <v>9</v>
      </c>
      <c r="S3" s="40">
        <v>2</v>
      </c>
      <c r="T3" s="40"/>
      <c r="U3" s="40"/>
      <c r="V3" s="40">
        <v>21</v>
      </c>
      <c r="W3" s="40"/>
      <c r="X3" s="40"/>
      <c r="Y3" s="40">
        <v>0</v>
      </c>
      <c r="Z3" s="40">
        <v>26</v>
      </c>
      <c r="AA3" s="40"/>
      <c r="AB3" s="40"/>
      <c r="AC3" s="40"/>
      <c r="AD3" s="40"/>
      <c r="AE3" s="58">
        <v>1</v>
      </c>
      <c r="AF3" s="58">
        <v>38</v>
      </c>
      <c r="AG3" s="58"/>
      <c r="AH3" s="58">
        <v>1</v>
      </c>
      <c r="AI3" s="58"/>
      <c r="AJ3" s="58">
        <v>1</v>
      </c>
      <c r="AK3" s="56"/>
      <c r="AL3" s="58">
        <v>8</v>
      </c>
      <c r="AM3" s="58"/>
      <c r="AN3" s="58"/>
      <c r="AO3" s="58"/>
      <c r="AP3" s="58">
        <v>41</v>
      </c>
      <c r="AQ3" s="58"/>
      <c r="AR3" s="58">
        <v>84</v>
      </c>
      <c r="AS3" s="58">
        <v>7</v>
      </c>
      <c r="AT3" s="58">
        <v>2</v>
      </c>
      <c r="AU3" s="58"/>
      <c r="AV3" s="58"/>
      <c r="AW3" s="58"/>
      <c r="AX3" s="56"/>
      <c r="AY3" s="58"/>
      <c r="AZ3" s="56"/>
      <c r="BA3" s="58">
        <v>1</v>
      </c>
      <c r="BB3" s="58">
        <v>13</v>
      </c>
      <c r="BC3" s="57"/>
      <c r="BD3" s="58"/>
      <c r="BE3" s="58"/>
      <c r="BF3" s="58">
        <v>61</v>
      </c>
      <c r="BG3" s="58">
        <v>13</v>
      </c>
      <c r="BH3" s="58"/>
      <c r="BI3" s="58">
        <v>2</v>
      </c>
      <c r="BJ3" s="58">
        <v>1</v>
      </c>
      <c r="BK3" s="58">
        <v>1</v>
      </c>
      <c r="BL3" s="58"/>
      <c r="BM3" s="58">
        <v>6</v>
      </c>
      <c r="BN3" s="58"/>
      <c r="BO3" s="58"/>
      <c r="BP3" s="58"/>
      <c r="BQ3" s="58">
        <v>1</v>
      </c>
      <c r="BR3" s="58"/>
      <c r="BS3" s="58"/>
      <c r="BT3" s="58">
        <v>10</v>
      </c>
      <c r="BU3" s="58">
        <v>11</v>
      </c>
      <c r="BV3" s="58"/>
      <c r="BW3" s="58"/>
      <c r="BX3" s="58">
        <v>8</v>
      </c>
      <c r="BY3" s="58"/>
      <c r="BZ3" s="58">
        <v>1</v>
      </c>
      <c r="CA3" s="58">
        <v>4</v>
      </c>
      <c r="CB3" s="58"/>
      <c r="CC3" s="58">
        <v>59</v>
      </c>
      <c r="CD3" s="58">
        <v>1</v>
      </c>
      <c r="CE3" s="58"/>
      <c r="CF3" s="58"/>
      <c r="CG3" s="58">
        <v>13</v>
      </c>
      <c r="CH3" s="58"/>
      <c r="CI3" s="58">
        <v>5</v>
      </c>
      <c r="CJ3" s="58">
        <v>1</v>
      </c>
      <c r="CK3" s="58"/>
      <c r="CL3" s="58"/>
      <c r="CM3" s="58"/>
      <c r="CN3" s="58"/>
      <c r="CO3" s="58"/>
      <c r="CP3" s="58"/>
      <c r="CQ3" s="58">
        <v>3</v>
      </c>
      <c r="CR3" s="58">
        <v>7</v>
      </c>
      <c r="CS3" s="58">
        <v>1</v>
      </c>
      <c r="CT3" s="58">
        <v>1</v>
      </c>
      <c r="CU3" s="58">
        <v>1</v>
      </c>
      <c r="CV3" s="58">
        <v>1</v>
      </c>
      <c r="CW3" s="58"/>
      <c r="CX3" s="58"/>
      <c r="CY3" s="58">
        <v>1</v>
      </c>
      <c r="CZ3" s="58"/>
      <c r="DA3" s="58">
        <v>4</v>
      </c>
      <c r="DB3" s="58">
        <v>13</v>
      </c>
      <c r="DC3" s="58"/>
      <c r="DD3" s="58"/>
      <c r="DE3" s="58"/>
      <c r="DF3" s="58">
        <v>2</v>
      </c>
      <c r="DG3" s="58"/>
      <c r="DH3" s="58"/>
      <c r="DI3" s="58"/>
      <c r="DJ3" s="58">
        <v>12</v>
      </c>
      <c r="DK3" s="58">
        <v>54</v>
      </c>
      <c r="DL3" s="58"/>
      <c r="DM3" s="58"/>
      <c r="DN3" s="58"/>
      <c r="DO3" s="58">
        <v>1</v>
      </c>
      <c r="DP3" s="58"/>
      <c r="DQ3" s="58">
        <v>1</v>
      </c>
      <c r="DR3" s="58"/>
      <c r="DS3" s="58"/>
      <c r="DT3" s="58"/>
      <c r="DU3" s="58"/>
      <c r="DV3" s="58">
        <v>57</v>
      </c>
      <c r="DW3" s="58"/>
      <c r="DX3" s="58"/>
      <c r="DY3" s="58"/>
      <c r="DZ3" s="58">
        <v>1</v>
      </c>
      <c r="EA3" s="58">
        <v>26</v>
      </c>
      <c r="EB3" s="58"/>
      <c r="EC3" s="58"/>
      <c r="ED3" s="58"/>
      <c r="EE3" s="58"/>
      <c r="EF3" s="58"/>
      <c r="EG3" s="58">
        <v>25</v>
      </c>
      <c r="EH3" s="58"/>
      <c r="EI3" s="58"/>
      <c r="EJ3" s="58">
        <v>3</v>
      </c>
      <c r="EK3" s="58"/>
      <c r="EL3" s="58">
        <v>1</v>
      </c>
      <c r="EM3" s="58">
        <v>41</v>
      </c>
      <c r="EN3" s="58">
        <v>1</v>
      </c>
      <c r="EO3" s="58">
        <v>2</v>
      </c>
      <c r="EP3" s="58">
        <v>1</v>
      </c>
      <c r="EQ3" s="58"/>
      <c r="ER3" s="58"/>
      <c r="ES3" s="58"/>
      <c r="ET3" s="58">
        <v>7</v>
      </c>
      <c r="EU3" s="58"/>
      <c r="EV3" s="58"/>
      <c r="EW3" s="58"/>
      <c r="EX3" s="58"/>
      <c r="EY3" s="58">
        <v>47</v>
      </c>
      <c r="EZ3" s="58">
        <v>26</v>
      </c>
      <c r="FA3" s="58"/>
      <c r="FB3" s="58"/>
      <c r="FC3" s="58">
        <v>10</v>
      </c>
      <c r="FD3" s="58"/>
      <c r="FE3" s="58"/>
      <c r="FF3" s="58">
        <v>2</v>
      </c>
      <c r="FG3" s="58"/>
      <c r="FH3" s="58"/>
      <c r="FI3" s="58"/>
      <c r="FJ3" s="58">
        <v>1</v>
      </c>
      <c r="FK3" s="58">
        <v>2</v>
      </c>
      <c r="FL3" s="58"/>
      <c r="FM3" s="58">
        <v>1</v>
      </c>
      <c r="FN3" s="58">
        <v>0</v>
      </c>
      <c r="FO3" s="58">
        <v>69</v>
      </c>
      <c r="FP3" s="58"/>
      <c r="FQ3" s="58">
        <v>21</v>
      </c>
      <c r="FR3" s="58"/>
      <c r="FS3" s="58"/>
      <c r="FT3" s="58"/>
      <c r="FU3" s="58"/>
      <c r="FV3" s="58">
        <v>8</v>
      </c>
      <c r="FW3" s="58">
        <v>2</v>
      </c>
      <c r="FX3" s="58"/>
      <c r="FY3" s="58"/>
      <c r="FZ3" s="58">
        <v>31</v>
      </c>
      <c r="GA3" s="58">
        <v>48</v>
      </c>
      <c r="GB3" s="58"/>
      <c r="GC3" s="58"/>
      <c r="GD3" s="58"/>
      <c r="GE3" s="58">
        <v>2</v>
      </c>
      <c r="GF3" s="58"/>
      <c r="GG3" s="58">
        <v>3</v>
      </c>
      <c r="GH3" s="58"/>
      <c r="GI3" s="58"/>
      <c r="GJ3" s="58"/>
      <c r="GK3" s="58"/>
      <c r="GL3" s="58"/>
      <c r="GM3" s="58"/>
      <c r="GN3" s="58"/>
      <c r="GO3" s="58">
        <v>10</v>
      </c>
      <c r="GP3" s="58">
        <v>5</v>
      </c>
      <c r="GQ3" s="58">
        <v>10</v>
      </c>
      <c r="GR3" s="58">
        <v>3</v>
      </c>
      <c r="GS3" s="58"/>
      <c r="GT3" s="58"/>
      <c r="GU3" s="58">
        <v>3</v>
      </c>
      <c r="GV3" s="58">
        <v>1</v>
      </c>
      <c r="GW3" s="58"/>
      <c r="GX3" s="58">
        <v>2</v>
      </c>
      <c r="GY3" s="58">
        <v>6</v>
      </c>
      <c r="GZ3" s="58">
        <v>1</v>
      </c>
      <c r="HA3" s="58"/>
      <c r="HB3" s="58"/>
      <c r="HC3" s="58"/>
      <c r="HD3" s="58">
        <v>1</v>
      </c>
      <c r="HE3" s="58">
        <v>1</v>
      </c>
      <c r="HF3" s="58">
        <v>1</v>
      </c>
      <c r="HG3" s="58"/>
      <c r="HH3" s="58">
        <v>1</v>
      </c>
      <c r="HI3" s="58"/>
      <c r="HJ3" s="58">
        <v>6</v>
      </c>
      <c r="HK3" s="58">
        <v>30</v>
      </c>
      <c r="HL3" s="58">
        <v>1</v>
      </c>
      <c r="HM3" s="58">
        <v>5</v>
      </c>
      <c r="HN3" s="58">
        <v>2</v>
      </c>
      <c r="HO3" s="58">
        <v>14</v>
      </c>
      <c r="HP3" s="58">
        <v>2</v>
      </c>
      <c r="HQ3" s="58">
        <v>1</v>
      </c>
      <c r="HR3" s="58"/>
      <c r="HS3" s="58"/>
      <c r="HT3" s="58">
        <v>14</v>
      </c>
      <c r="HU3" s="58">
        <v>38</v>
      </c>
      <c r="HV3" s="58"/>
      <c r="HW3" s="58">
        <v>2</v>
      </c>
      <c r="HX3" s="58">
        <v>18</v>
      </c>
      <c r="HY3" s="58">
        <v>2</v>
      </c>
      <c r="HZ3" s="58">
        <v>1</v>
      </c>
      <c r="IA3" s="58"/>
      <c r="IB3" s="58"/>
      <c r="IC3" s="58">
        <v>3</v>
      </c>
      <c r="ID3" s="58"/>
      <c r="IE3" s="58">
        <v>8</v>
      </c>
      <c r="IF3" s="58"/>
      <c r="IG3" s="58"/>
      <c r="IH3" s="58">
        <v>5</v>
      </c>
      <c r="II3" s="58"/>
      <c r="IJ3" s="58">
        <v>26</v>
      </c>
      <c r="IK3" s="58">
        <v>24</v>
      </c>
      <c r="IL3" s="58">
        <v>2</v>
      </c>
      <c r="IM3" s="58"/>
      <c r="IN3" s="58">
        <v>1</v>
      </c>
      <c r="IO3" s="58">
        <v>4</v>
      </c>
      <c r="IP3" s="58">
        <v>1</v>
      </c>
      <c r="IQ3" s="58"/>
      <c r="IR3" s="58"/>
      <c r="IS3" s="58"/>
      <c r="IT3" s="58">
        <v>4</v>
      </c>
      <c r="IU3" s="58">
        <v>2</v>
      </c>
      <c r="IV3" s="58"/>
      <c r="IW3" s="58"/>
      <c r="IX3" s="58"/>
      <c r="IY3" s="58">
        <v>11</v>
      </c>
      <c r="IZ3" s="58">
        <v>1</v>
      </c>
      <c r="JA3" s="58"/>
      <c r="JB3" s="58">
        <v>1</v>
      </c>
      <c r="JC3" s="58"/>
      <c r="JD3" s="58">
        <v>61</v>
      </c>
      <c r="JE3" s="58"/>
      <c r="JF3" s="58"/>
      <c r="JG3" s="58"/>
      <c r="JH3" s="58">
        <v>6</v>
      </c>
      <c r="JI3" s="58">
        <v>52</v>
      </c>
      <c r="JJ3" s="58"/>
      <c r="JK3" s="58"/>
      <c r="JL3" s="58"/>
      <c r="JM3" s="58"/>
      <c r="JN3" s="58">
        <v>23</v>
      </c>
      <c r="JO3" s="58">
        <v>3</v>
      </c>
      <c r="JP3" s="58"/>
      <c r="JQ3" s="58"/>
      <c r="JR3" s="58">
        <v>1</v>
      </c>
      <c r="JS3" s="58">
        <v>6</v>
      </c>
      <c r="JT3" s="58">
        <v>4</v>
      </c>
      <c r="JU3" s="58"/>
      <c r="JV3" s="58">
        <v>2</v>
      </c>
      <c r="JW3" s="58"/>
    </row>
    <row r="4" spans="1:283" x14ac:dyDescent="0.25">
      <c r="A4" s="40" t="s">
        <v>154</v>
      </c>
      <c r="B4" s="40"/>
      <c r="C4" s="40">
        <v>5</v>
      </c>
      <c r="D4" s="40">
        <v>12</v>
      </c>
      <c r="E4" s="40"/>
      <c r="F4" s="40"/>
      <c r="G4" s="40"/>
      <c r="H4" s="40">
        <v>2</v>
      </c>
      <c r="I4" s="40"/>
      <c r="J4" s="40">
        <v>9</v>
      </c>
      <c r="K4" s="40"/>
      <c r="L4" s="40"/>
      <c r="M4" s="40">
        <v>8</v>
      </c>
      <c r="N4" s="40">
        <v>2</v>
      </c>
      <c r="O4" s="40">
        <v>37</v>
      </c>
      <c r="P4" s="40"/>
      <c r="Q4" s="40">
        <v>1</v>
      </c>
      <c r="R4" s="40">
        <v>2</v>
      </c>
      <c r="S4" s="40"/>
      <c r="T4" s="40"/>
      <c r="U4" s="40"/>
      <c r="V4" s="40">
        <v>35</v>
      </c>
      <c r="W4" s="40">
        <v>5</v>
      </c>
      <c r="X4" s="40">
        <v>5</v>
      </c>
      <c r="Y4" s="40"/>
      <c r="Z4" s="40">
        <v>10</v>
      </c>
      <c r="AA4" s="40">
        <v>9</v>
      </c>
      <c r="AB4" s="40"/>
      <c r="AC4" s="40">
        <v>4</v>
      </c>
      <c r="AD4" s="40"/>
      <c r="AE4" s="58"/>
      <c r="AF4" s="58">
        <v>6</v>
      </c>
      <c r="AG4" s="58"/>
      <c r="AH4" s="58"/>
      <c r="AI4" s="58">
        <v>2</v>
      </c>
      <c r="AJ4" s="58"/>
      <c r="AK4" s="58">
        <v>1</v>
      </c>
      <c r="AL4" s="58"/>
      <c r="AM4" s="58">
        <v>1</v>
      </c>
      <c r="AN4" s="58">
        <v>7</v>
      </c>
      <c r="AO4" s="58">
        <v>1</v>
      </c>
      <c r="AP4" s="58">
        <v>12</v>
      </c>
      <c r="AQ4" s="58">
        <v>1</v>
      </c>
      <c r="AR4" s="58"/>
      <c r="AS4" s="58"/>
      <c r="AT4" s="58"/>
      <c r="AU4" s="58">
        <v>1</v>
      </c>
      <c r="AV4" s="58">
        <v>11</v>
      </c>
      <c r="AW4" s="58">
        <v>29</v>
      </c>
      <c r="AX4" s="58"/>
      <c r="AY4" s="58">
        <v>3</v>
      </c>
      <c r="AZ4" s="58"/>
      <c r="BA4" s="58"/>
      <c r="BB4" s="58"/>
      <c r="BC4" s="57"/>
      <c r="BD4" s="58"/>
      <c r="BE4" s="58"/>
      <c r="BF4" s="58">
        <v>11</v>
      </c>
      <c r="BG4" s="58"/>
      <c r="BH4" s="58">
        <v>1</v>
      </c>
      <c r="BI4" s="58">
        <v>12</v>
      </c>
      <c r="BJ4" s="58">
        <v>1</v>
      </c>
      <c r="BK4" s="58"/>
      <c r="BL4" s="58"/>
      <c r="BM4" s="58">
        <v>2</v>
      </c>
      <c r="BN4" s="58"/>
      <c r="BO4" s="58"/>
      <c r="BP4" s="58">
        <v>2</v>
      </c>
      <c r="BQ4" s="58"/>
      <c r="BR4" s="58"/>
      <c r="BS4" s="58">
        <v>1</v>
      </c>
      <c r="BT4" s="58"/>
      <c r="BU4" s="58">
        <v>5</v>
      </c>
      <c r="BV4" s="58">
        <v>1</v>
      </c>
      <c r="BW4" s="58">
        <v>33</v>
      </c>
      <c r="BX4" s="58"/>
      <c r="BY4" s="58"/>
      <c r="BZ4" s="58"/>
      <c r="CA4" s="58"/>
      <c r="CB4" s="58"/>
      <c r="CC4" s="58">
        <v>35</v>
      </c>
      <c r="CD4" s="58">
        <v>29</v>
      </c>
      <c r="CE4" s="58">
        <v>2</v>
      </c>
      <c r="CF4" s="58"/>
      <c r="CG4" s="58">
        <v>9</v>
      </c>
      <c r="CH4" s="58">
        <v>9</v>
      </c>
      <c r="CI4" s="58">
        <v>23</v>
      </c>
      <c r="CJ4" s="58"/>
      <c r="CK4" s="58">
        <v>1</v>
      </c>
      <c r="CL4" s="58"/>
      <c r="CM4" s="58"/>
      <c r="CN4" s="58">
        <v>3</v>
      </c>
      <c r="CO4" s="58">
        <v>1</v>
      </c>
      <c r="CP4" s="58">
        <v>1</v>
      </c>
      <c r="CQ4" s="58"/>
      <c r="CR4" s="58"/>
      <c r="CS4" s="58"/>
      <c r="CT4" s="58"/>
      <c r="CU4" s="58"/>
      <c r="CV4" s="58"/>
      <c r="CW4" s="58"/>
      <c r="CX4" s="58"/>
      <c r="CY4" s="58">
        <v>2</v>
      </c>
      <c r="CZ4" s="58">
        <v>1</v>
      </c>
      <c r="DA4" s="58"/>
      <c r="DB4" s="58">
        <v>1</v>
      </c>
      <c r="DC4" s="58"/>
      <c r="DD4" s="58">
        <v>54</v>
      </c>
      <c r="DE4" s="58">
        <v>1</v>
      </c>
      <c r="DF4" s="58"/>
      <c r="DG4" s="58"/>
      <c r="DH4" s="58">
        <v>1</v>
      </c>
      <c r="DI4" s="58"/>
      <c r="DJ4" s="58"/>
      <c r="DK4" s="58">
        <v>25</v>
      </c>
      <c r="DL4" s="58"/>
      <c r="DM4" s="58">
        <v>4</v>
      </c>
      <c r="DN4" s="58">
        <v>43</v>
      </c>
      <c r="DO4" s="58"/>
      <c r="DP4" s="58"/>
      <c r="DQ4" s="58"/>
      <c r="DR4" s="58"/>
      <c r="DS4" s="58"/>
      <c r="DT4" s="58"/>
      <c r="DU4" s="58">
        <v>1</v>
      </c>
      <c r="DV4" s="58"/>
      <c r="DW4" s="58">
        <v>1</v>
      </c>
      <c r="DX4" s="58">
        <v>1</v>
      </c>
      <c r="DY4" s="58">
        <v>42</v>
      </c>
      <c r="DZ4" s="58"/>
      <c r="EA4" s="58"/>
      <c r="EB4" s="58">
        <v>10</v>
      </c>
      <c r="EC4" s="58"/>
      <c r="ED4" s="58"/>
      <c r="EE4" s="58"/>
      <c r="EF4" s="58"/>
      <c r="EG4" s="58"/>
      <c r="EH4" s="58"/>
      <c r="EI4" s="58">
        <v>2</v>
      </c>
      <c r="EJ4" s="58"/>
      <c r="EK4" s="58"/>
      <c r="EL4" s="58"/>
      <c r="EM4" s="58"/>
      <c r="EN4" s="58"/>
      <c r="EO4" s="58"/>
      <c r="EP4" s="58"/>
      <c r="EQ4" s="58">
        <v>10</v>
      </c>
      <c r="ER4" s="58">
        <v>1</v>
      </c>
      <c r="ES4" s="58"/>
      <c r="ET4" s="58"/>
      <c r="EU4" s="58"/>
      <c r="EV4" s="58"/>
      <c r="EW4" s="58"/>
      <c r="EX4" s="58">
        <v>1</v>
      </c>
      <c r="EY4" s="58"/>
      <c r="EZ4" s="58"/>
      <c r="FA4" s="58">
        <v>1</v>
      </c>
      <c r="FB4" s="58">
        <v>27</v>
      </c>
      <c r="FC4" s="58"/>
      <c r="FD4" s="58">
        <v>1</v>
      </c>
      <c r="FE4" s="58"/>
      <c r="FF4" s="58"/>
      <c r="FG4" s="58"/>
      <c r="FH4" s="58">
        <v>1</v>
      </c>
      <c r="FI4" s="58"/>
      <c r="FJ4" s="58">
        <v>1</v>
      </c>
      <c r="FK4" s="58"/>
      <c r="FL4" s="58">
        <v>34</v>
      </c>
      <c r="FM4" s="58">
        <v>5</v>
      </c>
      <c r="FN4" s="58"/>
      <c r="FO4" s="58">
        <v>18</v>
      </c>
      <c r="FP4" s="58">
        <v>1</v>
      </c>
      <c r="FQ4" s="58"/>
      <c r="FR4" s="58"/>
      <c r="FS4" s="58">
        <v>1</v>
      </c>
      <c r="FT4" s="58">
        <v>2</v>
      </c>
      <c r="FU4" s="58"/>
      <c r="FV4" s="58">
        <v>2</v>
      </c>
      <c r="FW4" s="58"/>
      <c r="FX4" s="58">
        <v>1</v>
      </c>
      <c r="FY4" s="58"/>
      <c r="FZ4" s="58"/>
      <c r="GA4" s="58">
        <v>6</v>
      </c>
      <c r="GB4" s="58"/>
      <c r="GC4" s="58">
        <v>2</v>
      </c>
      <c r="GD4" s="58">
        <v>5</v>
      </c>
      <c r="GE4" s="58"/>
      <c r="GF4" s="58">
        <v>1</v>
      </c>
      <c r="GG4" s="58"/>
      <c r="GH4" s="58">
        <v>1</v>
      </c>
      <c r="GI4" s="58"/>
      <c r="GJ4" s="58"/>
      <c r="GK4" s="58"/>
      <c r="GL4" s="58"/>
      <c r="GM4" s="58">
        <v>4</v>
      </c>
      <c r="GN4" s="58">
        <v>16</v>
      </c>
      <c r="GO4" s="58"/>
      <c r="GP4" s="58"/>
      <c r="GQ4" s="58"/>
      <c r="GR4" s="58"/>
      <c r="GS4" s="58"/>
      <c r="GT4" s="58"/>
      <c r="GU4" s="58"/>
      <c r="GV4" s="58"/>
      <c r="GW4" s="58"/>
      <c r="GX4" s="58"/>
      <c r="GY4" s="58"/>
      <c r="GZ4" s="58"/>
      <c r="HA4" s="58">
        <v>1</v>
      </c>
      <c r="HB4" s="58"/>
      <c r="HC4" s="58"/>
      <c r="HD4" s="58"/>
      <c r="HE4" s="58"/>
      <c r="HF4" s="58"/>
      <c r="HG4" s="58">
        <v>1</v>
      </c>
      <c r="HH4" s="58">
        <v>1</v>
      </c>
      <c r="HI4" s="58"/>
      <c r="HJ4" s="58"/>
      <c r="HK4" s="58"/>
      <c r="HL4" s="58">
        <v>3</v>
      </c>
      <c r="HM4" s="58"/>
      <c r="HN4" s="58"/>
      <c r="HO4" s="58"/>
      <c r="HP4" s="58">
        <v>1</v>
      </c>
      <c r="HQ4" s="58"/>
      <c r="HR4" s="58">
        <v>3</v>
      </c>
      <c r="HS4" s="58"/>
      <c r="HT4" s="58"/>
      <c r="HU4" s="58"/>
      <c r="HV4" s="58">
        <v>6</v>
      </c>
      <c r="HW4" s="58">
        <v>1</v>
      </c>
      <c r="HX4" s="58"/>
      <c r="HY4" s="58"/>
      <c r="HZ4" s="58"/>
      <c r="IA4" s="58">
        <v>1</v>
      </c>
      <c r="IB4" s="58"/>
      <c r="IC4" s="58">
        <v>2</v>
      </c>
      <c r="ID4" s="58">
        <v>4</v>
      </c>
      <c r="IE4" s="58"/>
      <c r="IF4" s="58"/>
      <c r="IG4" s="58"/>
      <c r="IH4" s="58"/>
      <c r="II4" s="58"/>
      <c r="IJ4" s="58"/>
      <c r="IK4" s="58">
        <v>2</v>
      </c>
      <c r="IL4" s="58">
        <v>44</v>
      </c>
      <c r="IM4" s="58">
        <v>3</v>
      </c>
      <c r="IN4" s="58"/>
      <c r="IO4" s="58"/>
      <c r="IP4" s="58"/>
      <c r="IQ4" s="58">
        <v>5</v>
      </c>
      <c r="IR4" s="58"/>
      <c r="IS4" s="58"/>
      <c r="IT4" s="58"/>
      <c r="IU4" s="58"/>
      <c r="IV4" s="58"/>
      <c r="IW4" s="58"/>
      <c r="IX4" s="58">
        <v>38</v>
      </c>
      <c r="IY4" s="58"/>
      <c r="IZ4" s="58"/>
      <c r="JA4" s="58">
        <v>1</v>
      </c>
      <c r="JB4" s="58"/>
      <c r="JC4" s="58"/>
      <c r="JD4" s="58"/>
      <c r="JE4" s="58">
        <v>1</v>
      </c>
      <c r="JF4" s="58">
        <v>15</v>
      </c>
      <c r="JG4" s="58">
        <v>1</v>
      </c>
      <c r="JH4" s="58"/>
      <c r="JI4" s="58"/>
      <c r="JJ4" s="58">
        <v>1</v>
      </c>
      <c r="JK4" s="58"/>
      <c r="JL4" s="58"/>
      <c r="JM4" s="58"/>
      <c r="JN4" s="58">
        <v>1</v>
      </c>
      <c r="JO4" s="58"/>
      <c r="JP4" s="58">
        <v>2</v>
      </c>
      <c r="JQ4" s="58"/>
      <c r="JR4" s="58"/>
      <c r="JS4" s="58"/>
      <c r="JT4" s="58"/>
      <c r="JU4" s="58">
        <v>1</v>
      </c>
      <c r="JV4" s="58"/>
      <c r="JW4" s="58"/>
    </row>
    <row r="5" spans="1:283" x14ac:dyDescent="0.25">
      <c r="A5" s="40" t="s">
        <v>155</v>
      </c>
      <c r="B5" s="40"/>
      <c r="C5" s="40"/>
      <c r="D5" s="40">
        <v>3</v>
      </c>
      <c r="E5" s="40"/>
      <c r="F5" s="40"/>
      <c r="G5" s="40"/>
      <c r="H5" s="40"/>
      <c r="I5" s="40"/>
      <c r="J5" s="40">
        <v>2</v>
      </c>
      <c r="K5" s="40">
        <v>1</v>
      </c>
      <c r="L5" s="40"/>
      <c r="M5" s="40"/>
      <c r="N5" s="40">
        <v>1</v>
      </c>
      <c r="O5" s="40">
        <v>5</v>
      </c>
      <c r="P5" s="40"/>
      <c r="Q5" s="40"/>
      <c r="R5" s="40"/>
      <c r="S5" s="40"/>
      <c r="T5" s="40"/>
      <c r="U5" s="40">
        <v>1</v>
      </c>
      <c r="V5" s="40"/>
      <c r="W5" s="40">
        <v>6</v>
      </c>
      <c r="X5" s="40"/>
      <c r="Y5" s="40"/>
      <c r="Z5" s="40"/>
      <c r="AA5" s="40"/>
      <c r="AB5" s="40">
        <v>1</v>
      </c>
      <c r="AC5" s="40"/>
      <c r="AD5" s="40">
        <v>1</v>
      </c>
      <c r="AE5" s="58"/>
      <c r="AF5" s="58"/>
      <c r="AG5" s="58">
        <v>1</v>
      </c>
      <c r="AH5" s="58"/>
      <c r="AI5" s="58"/>
      <c r="AJ5" s="58"/>
      <c r="AK5" s="58"/>
      <c r="AL5" s="58"/>
      <c r="AM5" s="58"/>
      <c r="AN5" s="58"/>
      <c r="AO5" s="58"/>
      <c r="AP5" s="58"/>
      <c r="AQ5" s="58"/>
      <c r="AR5" s="58"/>
      <c r="AS5" s="58"/>
      <c r="AT5" s="58"/>
      <c r="AU5" s="58"/>
      <c r="AV5" s="58">
        <v>3</v>
      </c>
      <c r="AW5" s="58">
        <v>3</v>
      </c>
      <c r="AX5" s="58"/>
      <c r="AY5" s="58">
        <v>1</v>
      </c>
      <c r="AZ5" s="58">
        <v>1</v>
      </c>
      <c r="BA5" s="58"/>
      <c r="BB5" s="58"/>
      <c r="BC5" s="58">
        <v>2</v>
      </c>
      <c r="BD5" s="58"/>
      <c r="BE5" s="58"/>
      <c r="BF5" s="58"/>
      <c r="BG5" s="58"/>
      <c r="BH5" s="58"/>
      <c r="BI5" s="58">
        <v>10</v>
      </c>
      <c r="BJ5" s="58">
        <v>1</v>
      </c>
      <c r="BK5" s="58"/>
      <c r="BL5" s="58">
        <v>1</v>
      </c>
      <c r="BM5" s="58"/>
      <c r="BN5" s="58">
        <v>9</v>
      </c>
      <c r="BO5" s="58">
        <v>2</v>
      </c>
      <c r="BP5" s="58"/>
      <c r="BQ5" s="58"/>
      <c r="BR5" s="58"/>
      <c r="BS5" s="58"/>
      <c r="BT5" s="58"/>
      <c r="BU5" s="58"/>
      <c r="BV5" s="58"/>
      <c r="BW5" s="58">
        <v>2</v>
      </c>
      <c r="BX5" s="58"/>
      <c r="BY5" s="58"/>
      <c r="BZ5" s="58"/>
      <c r="CA5" s="58"/>
      <c r="CB5" s="58">
        <v>1</v>
      </c>
      <c r="CC5" s="58"/>
      <c r="CD5" s="58"/>
      <c r="CE5" s="58"/>
      <c r="CF5" s="58"/>
      <c r="CG5" s="58"/>
      <c r="CH5" s="58">
        <v>7</v>
      </c>
      <c r="CI5" s="58">
        <v>2</v>
      </c>
      <c r="CJ5" s="58"/>
      <c r="CK5" s="58">
        <v>1</v>
      </c>
      <c r="CL5" s="58"/>
      <c r="CM5" s="58"/>
      <c r="CN5" s="58"/>
      <c r="CO5" s="58"/>
      <c r="CP5" s="58"/>
      <c r="CQ5" s="58"/>
      <c r="CR5" s="58"/>
      <c r="CS5" s="58"/>
      <c r="CT5" s="58"/>
      <c r="CU5" s="58"/>
      <c r="CV5" s="58"/>
      <c r="CW5" s="58"/>
      <c r="CX5" s="58">
        <v>3</v>
      </c>
      <c r="CY5" s="58"/>
      <c r="CZ5" s="58"/>
      <c r="DA5" s="58"/>
      <c r="DB5" s="58"/>
      <c r="DC5" s="58"/>
      <c r="DD5" s="58">
        <v>3</v>
      </c>
      <c r="DE5" s="58">
        <v>3</v>
      </c>
      <c r="DF5" s="58"/>
      <c r="DG5" s="58"/>
      <c r="DH5" s="58">
        <v>1</v>
      </c>
      <c r="DI5" s="58">
        <v>1</v>
      </c>
      <c r="DJ5" s="58"/>
      <c r="DK5" s="58"/>
      <c r="DL5" s="58"/>
      <c r="DM5" s="58"/>
      <c r="DN5" s="58">
        <v>2</v>
      </c>
      <c r="DO5" s="58"/>
      <c r="DP5" s="58"/>
      <c r="DQ5" s="58"/>
      <c r="DR5" s="58">
        <v>2</v>
      </c>
      <c r="DS5" s="58"/>
      <c r="DT5" s="58">
        <v>1</v>
      </c>
      <c r="DU5" s="58"/>
      <c r="DV5" s="58"/>
      <c r="DW5" s="58"/>
      <c r="DX5" s="58">
        <v>2</v>
      </c>
      <c r="DY5" s="58">
        <v>15</v>
      </c>
      <c r="DZ5" s="58"/>
      <c r="EA5" s="58"/>
      <c r="EB5" s="58"/>
      <c r="EC5" s="58"/>
      <c r="ED5" s="58"/>
      <c r="EE5" s="58">
        <v>3</v>
      </c>
      <c r="EF5" s="58"/>
      <c r="EG5" s="58"/>
      <c r="EH5" s="58"/>
      <c r="EI5" s="58"/>
      <c r="EJ5" s="58"/>
      <c r="EK5" s="58"/>
      <c r="EL5" s="58"/>
      <c r="EM5" s="58"/>
      <c r="EN5" s="58"/>
      <c r="EO5" s="58"/>
      <c r="EP5" s="58"/>
      <c r="EQ5" s="58">
        <v>11</v>
      </c>
      <c r="ER5" s="58"/>
      <c r="ES5" s="58"/>
      <c r="ET5" s="58"/>
      <c r="EU5" s="58"/>
      <c r="EV5" s="58"/>
      <c r="EW5" s="58"/>
      <c r="EX5" s="58"/>
      <c r="EY5" s="58"/>
      <c r="EZ5" s="58"/>
      <c r="FA5" s="58">
        <v>3</v>
      </c>
      <c r="FB5" s="58">
        <v>26</v>
      </c>
      <c r="FC5" s="58"/>
      <c r="FD5" s="58"/>
      <c r="FE5" s="58"/>
      <c r="FF5" s="58"/>
      <c r="FG5" s="58"/>
      <c r="FH5" s="58"/>
      <c r="FI5" s="58">
        <v>1</v>
      </c>
      <c r="FJ5" s="58"/>
      <c r="FK5" s="58"/>
      <c r="FL5" s="58"/>
      <c r="FM5" s="58">
        <v>10</v>
      </c>
      <c r="FN5" s="58"/>
      <c r="FO5" s="58"/>
      <c r="FP5" s="58"/>
      <c r="FQ5" s="58"/>
      <c r="FR5" s="58"/>
      <c r="FS5" s="58"/>
      <c r="FT5" s="58">
        <v>1</v>
      </c>
      <c r="FU5" s="58"/>
      <c r="FV5" s="58"/>
      <c r="FW5" s="58"/>
      <c r="FX5" s="58">
        <v>1</v>
      </c>
      <c r="FY5" s="58">
        <v>1</v>
      </c>
      <c r="FZ5" s="58"/>
      <c r="GA5" s="58"/>
      <c r="GB5" s="58">
        <v>1</v>
      </c>
      <c r="GC5" s="58"/>
      <c r="GD5" s="58">
        <v>8</v>
      </c>
      <c r="GE5" s="58"/>
      <c r="GF5" s="58"/>
      <c r="GG5" s="58"/>
      <c r="GH5" s="58"/>
      <c r="GI5" s="58">
        <v>4</v>
      </c>
      <c r="GJ5" s="58">
        <v>1</v>
      </c>
      <c r="GK5" s="58"/>
      <c r="GL5" s="58"/>
      <c r="GM5" s="58">
        <v>2</v>
      </c>
      <c r="GN5" s="58">
        <v>32</v>
      </c>
      <c r="GO5" s="58"/>
      <c r="GP5" s="58"/>
      <c r="GQ5" s="58"/>
      <c r="GR5" s="58"/>
      <c r="GS5" s="58">
        <v>3</v>
      </c>
      <c r="GT5" s="58"/>
      <c r="GU5" s="58"/>
      <c r="GV5" s="58"/>
      <c r="GW5" s="58">
        <v>2</v>
      </c>
      <c r="GX5" s="58"/>
      <c r="GY5" s="58"/>
      <c r="GZ5" s="58"/>
      <c r="HA5" s="58"/>
      <c r="HB5" s="58">
        <v>1</v>
      </c>
      <c r="HC5" s="58">
        <v>2</v>
      </c>
      <c r="HD5" s="58">
        <v>1</v>
      </c>
      <c r="HE5" s="58"/>
      <c r="HF5" s="58"/>
      <c r="HG5" s="58"/>
      <c r="HH5" s="58"/>
      <c r="HI5" s="58"/>
      <c r="HJ5" s="58"/>
      <c r="HK5" s="58"/>
      <c r="HL5" s="58">
        <v>5</v>
      </c>
      <c r="HM5" s="58"/>
      <c r="HN5" s="58"/>
      <c r="HO5" s="58"/>
      <c r="HP5" s="58"/>
      <c r="HQ5" s="58"/>
      <c r="HR5" s="58">
        <v>9</v>
      </c>
      <c r="HS5" s="58"/>
      <c r="HT5" s="58"/>
      <c r="HU5" s="58"/>
      <c r="HV5" s="58">
        <v>18</v>
      </c>
      <c r="HW5" s="58"/>
      <c r="HX5" s="58"/>
      <c r="HY5" s="58"/>
      <c r="HZ5" s="58"/>
      <c r="IA5" s="58">
        <v>17</v>
      </c>
      <c r="IB5" s="58"/>
      <c r="IC5" s="58"/>
      <c r="ID5" s="58"/>
      <c r="IE5" s="58"/>
      <c r="IF5" s="58"/>
      <c r="IG5" s="58">
        <v>1</v>
      </c>
      <c r="IH5" s="58"/>
      <c r="II5" s="58"/>
      <c r="IJ5" s="58"/>
      <c r="IK5" s="58"/>
      <c r="IL5" s="58">
        <v>6</v>
      </c>
      <c r="IM5" s="58"/>
      <c r="IN5" s="58"/>
      <c r="IO5" s="58"/>
      <c r="IP5" s="58"/>
      <c r="IQ5" s="58"/>
      <c r="IR5" s="58"/>
      <c r="IS5" s="58"/>
      <c r="IT5" s="58"/>
      <c r="IU5" s="58"/>
      <c r="IV5" s="58"/>
      <c r="IW5" s="58">
        <v>2</v>
      </c>
      <c r="IX5" s="58">
        <v>3</v>
      </c>
      <c r="IY5" s="58"/>
      <c r="IZ5" s="58"/>
      <c r="JA5" s="58"/>
      <c r="JB5" s="58"/>
      <c r="JC5" s="58">
        <v>1</v>
      </c>
      <c r="JD5" s="58"/>
      <c r="JE5" s="58">
        <v>2</v>
      </c>
      <c r="JF5" s="58"/>
      <c r="JG5" s="58"/>
      <c r="JH5" s="58"/>
      <c r="JI5" s="58"/>
      <c r="JJ5" s="58"/>
      <c r="JK5" s="58"/>
      <c r="JL5" s="58">
        <v>2</v>
      </c>
      <c r="JM5" s="58"/>
      <c r="JN5" s="58"/>
      <c r="JO5" s="58"/>
      <c r="JP5" s="58">
        <v>22</v>
      </c>
      <c r="JQ5" s="58">
        <v>2</v>
      </c>
      <c r="JR5" s="58"/>
      <c r="JS5" s="58"/>
      <c r="JT5" s="58"/>
      <c r="JU5" s="58"/>
      <c r="JV5" s="58"/>
      <c r="JW5" s="58"/>
    </row>
    <row r="6" spans="1:283" x14ac:dyDescent="0.25">
      <c r="A6" s="40" t="s">
        <v>156</v>
      </c>
      <c r="B6" s="40"/>
      <c r="C6" s="40"/>
      <c r="D6" s="40"/>
      <c r="E6" s="40"/>
      <c r="F6" s="40"/>
      <c r="G6" s="40"/>
      <c r="H6" s="40"/>
      <c r="I6" s="40"/>
      <c r="J6" s="40"/>
      <c r="K6" s="40"/>
      <c r="L6" s="40"/>
      <c r="M6" s="40"/>
      <c r="N6" s="40"/>
      <c r="O6" s="40"/>
      <c r="P6" s="40"/>
      <c r="Q6" s="40"/>
      <c r="R6" s="40"/>
      <c r="S6" s="40"/>
      <c r="T6" s="40"/>
      <c r="U6" s="40">
        <v>4</v>
      </c>
      <c r="V6" s="40"/>
      <c r="W6" s="40"/>
      <c r="X6" s="40"/>
      <c r="Y6" s="40"/>
      <c r="Z6" s="40"/>
      <c r="AA6" s="40"/>
      <c r="AB6" s="40"/>
      <c r="AC6" s="40"/>
      <c r="AD6" s="40"/>
      <c r="AE6" s="58"/>
      <c r="AF6" s="58"/>
      <c r="AG6" s="58"/>
      <c r="AH6" s="58"/>
      <c r="AI6" s="58"/>
      <c r="AJ6" s="58"/>
      <c r="AK6" s="58"/>
      <c r="AL6" s="58"/>
      <c r="AM6" s="58"/>
      <c r="AN6" s="58"/>
      <c r="AO6" s="58"/>
      <c r="AP6" s="58"/>
      <c r="AQ6" s="58"/>
      <c r="AR6" s="58"/>
      <c r="AS6" s="58"/>
      <c r="AT6" s="58"/>
      <c r="AU6" s="58"/>
      <c r="AV6" s="58"/>
      <c r="AW6" s="58"/>
      <c r="AX6" s="58"/>
      <c r="AY6" s="58"/>
      <c r="AZ6" s="58"/>
      <c r="BA6" s="58"/>
      <c r="BB6" s="58"/>
      <c r="BC6" s="58">
        <v>2</v>
      </c>
      <c r="BD6" s="58"/>
      <c r="BE6" s="58"/>
      <c r="BF6" s="58"/>
      <c r="BG6" s="58"/>
      <c r="BH6" s="58"/>
      <c r="BI6" s="58"/>
      <c r="BJ6" s="58"/>
      <c r="BK6" s="58"/>
      <c r="BL6" s="58"/>
      <c r="BM6" s="58"/>
      <c r="BN6" s="58"/>
      <c r="BO6" s="58"/>
      <c r="BP6" s="58"/>
      <c r="BQ6" s="58"/>
      <c r="BR6" s="58"/>
      <c r="BS6" s="58"/>
      <c r="BT6" s="58"/>
      <c r="BU6" s="58"/>
      <c r="BV6" s="58"/>
      <c r="BW6" s="58"/>
      <c r="BX6" s="58"/>
      <c r="BY6" s="58"/>
      <c r="BZ6" s="58"/>
      <c r="CA6" s="58"/>
      <c r="CB6" s="58">
        <v>5</v>
      </c>
      <c r="CC6" s="58"/>
      <c r="CD6" s="58"/>
      <c r="CE6" s="58"/>
      <c r="CF6" s="58">
        <v>2</v>
      </c>
      <c r="CG6" s="58"/>
      <c r="CH6" s="58">
        <v>1</v>
      </c>
      <c r="CI6" s="58"/>
      <c r="CJ6" s="58"/>
      <c r="CK6" s="58"/>
      <c r="CL6" s="58"/>
      <c r="CM6" s="58">
        <v>2</v>
      </c>
      <c r="CN6" s="58"/>
      <c r="CO6" s="58"/>
      <c r="CP6" s="58"/>
      <c r="CQ6" s="58"/>
      <c r="CR6" s="58"/>
      <c r="CS6" s="58"/>
      <c r="CT6" s="58"/>
      <c r="CU6" s="58"/>
      <c r="CV6" s="58"/>
      <c r="CW6" s="58"/>
      <c r="CX6" s="58">
        <v>2</v>
      </c>
      <c r="CY6" s="58"/>
      <c r="CZ6" s="58"/>
      <c r="DA6" s="58"/>
      <c r="DB6" s="58"/>
      <c r="DC6" s="58">
        <v>1</v>
      </c>
      <c r="DD6" s="58"/>
      <c r="DE6" s="58"/>
      <c r="DF6" s="58"/>
      <c r="DG6" s="58"/>
      <c r="DH6" s="58"/>
      <c r="DI6" s="58">
        <v>10</v>
      </c>
      <c r="DJ6" s="58"/>
      <c r="DK6" s="58"/>
      <c r="DL6" s="58"/>
      <c r="DM6" s="58"/>
      <c r="DN6" s="58"/>
      <c r="DO6" s="58"/>
      <c r="DP6" s="58">
        <v>1</v>
      </c>
      <c r="DQ6" s="58"/>
      <c r="DR6" s="58"/>
      <c r="DS6" s="58"/>
      <c r="DT6" s="58">
        <v>1</v>
      </c>
      <c r="DU6" s="58"/>
      <c r="DV6" s="58"/>
      <c r="DW6" s="58"/>
      <c r="DX6" s="58">
        <v>2</v>
      </c>
      <c r="DY6" s="58"/>
      <c r="DZ6" s="58"/>
      <c r="EA6" s="58"/>
      <c r="EB6" s="58"/>
      <c r="EC6" s="58"/>
      <c r="ED6" s="58"/>
      <c r="EE6" s="58"/>
      <c r="EF6" s="58">
        <v>4</v>
      </c>
      <c r="EG6" s="58"/>
      <c r="EH6" s="58"/>
      <c r="EI6" s="58"/>
      <c r="EJ6" s="58"/>
      <c r="EK6" s="58"/>
      <c r="EL6" s="58"/>
      <c r="EM6" s="58"/>
      <c r="EN6" s="58"/>
      <c r="EO6" s="58"/>
      <c r="EP6" s="58"/>
      <c r="EQ6" s="58"/>
      <c r="ER6" s="58"/>
      <c r="ES6" s="58"/>
      <c r="ET6" s="58"/>
      <c r="EU6" s="58"/>
      <c r="EV6" s="58">
        <v>10</v>
      </c>
      <c r="EW6" s="58">
        <v>1</v>
      </c>
      <c r="EX6" s="58"/>
      <c r="EY6" s="58"/>
      <c r="EZ6" s="58"/>
      <c r="FA6" s="58"/>
      <c r="FB6" s="58">
        <v>2</v>
      </c>
      <c r="FC6" s="58"/>
      <c r="FD6" s="58"/>
      <c r="FE6" s="58"/>
      <c r="FF6" s="58"/>
      <c r="FG6" s="58"/>
      <c r="FH6" s="58"/>
      <c r="FI6" s="58">
        <v>8</v>
      </c>
      <c r="FJ6" s="58"/>
      <c r="FK6" s="58"/>
      <c r="FL6" s="58"/>
      <c r="FM6" s="58"/>
      <c r="FN6" s="58"/>
      <c r="FO6" s="58"/>
      <c r="FP6" s="58"/>
      <c r="FQ6" s="58"/>
      <c r="FR6" s="58">
        <v>1</v>
      </c>
      <c r="FS6" s="58"/>
      <c r="FT6" s="58"/>
      <c r="FU6" s="58">
        <v>1</v>
      </c>
      <c r="FV6" s="58"/>
      <c r="FW6" s="58"/>
      <c r="FX6" s="58"/>
      <c r="FY6" s="58">
        <v>3</v>
      </c>
      <c r="FZ6" s="58"/>
      <c r="GA6" s="58"/>
      <c r="GB6" s="58"/>
      <c r="GC6" s="58"/>
      <c r="GD6" s="58"/>
      <c r="GE6" s="58"/>
      <c r="GF6" s="58"/>
      <c r="GG6" s="58"/>
      <c r="GH6" s="58"/>
      <c r="GI6" s="58"/>
      <c r="GJ6" s="58"/>
      <c r="GK6" s="58"/>
      <c r="GL6" s="58"/>
      <c r="GM6" s="58"/>
      <c r="GN6" s="58"/>
      <c r="GO6" s="58"/>
      <c r="GP6" s="58"/>
      <c r="GQ6" s="58"/>
      <c r="GR6" s="58"/>
      <c r="GS6" s="58"/>
      <c r="GT6" s="58"/>
      <c r="GU6" s="58"/>
      <c r="GV6" s="58"/>
      <c r="GW6" s="58">
        <v>2</v>
      </c>
      <c r="GX6" s="58"/>
      <c r="GY6" s="58"/>
      <c r="GZ6" s="58"/>
      <c r="HA6" s="58"/>
      <c r="HB6" s="58"/>
      <c r="HC6" s="58">
        <v>2</v>
      </c>
      <c r="HD6" s="58"/>
      <c r="HE6" s="58"/>
      <c r="HF6" s="58"/>
      <c r="HG6" s="58"/>
      <c r="HH6" s="58"/>
      <c r="HI6" s="58"/>
      <c r="HJ6" s="58"/>
      <c r="HK6" s="58"/>
      <c r="HL6" s="58"/>
      <c r="HM6" s="58"/>
      <c r="HN6" s="58"/>
      <c r="HO6" s="58"/>
      <c r="HP6" s="58"/>
      <c r="HQ6" s="58"/>
      <c r="HR6" s="58">
        <v>1</v>
      </c>
      <c r="HS6" s="58"/>
      <c r="HT6" s="58"/>
      <c r="HU6" s="58"/>
      <c r="HV6" s="58">
        <v>2</v>
      </c>
      <c r="HW6" s="58"/>
      <c r="HX6" s="58"/>
      <c r="HY6" s="58"/>
      <c r="HZ6" s="58"/>
      <c r="IA6" s="58"/>
      <c r="IB6" s="58"/>
      <c r="IC6" s="58"/>
      <c r="ID6" s="58"/>
      <c r="IE6" s="58"/>
      <c r="IF6" s="58"/>
      <c r="IG6" s="58"/>
      <c r="IH6" s="58"/>
      <c r="II6" s="58">
        <v>3</v>
      </c>
      <c r="IJ6" s="58"/>
      <c r="IK6" s="58"/>
      <c r="IL6" s="58"/>
      <c r="IM6" s="58">
        <v>1</v>
      </c>
      <c r="IN6" s="58"/>
      <c r="IO6" s="58"/>
      <c r="IP6" s="58"/>
      <c r="IQ6" s="58"/>
      <c r="IR6" s="58"/>
      <c r="IS6" s="58">
        <v>3</v>
      </c>
      <c r="IT6" s="58"/>
      <c r="IU6" s="58"/>
      <c r="IV6" s="58">
        <v>1</v>
      </c>
      <c r="IW6" s="58"/>
      <c r="IX6" s="58"/>
      <c r="IY6" s="58"/>
      <c r="IZ6" s="58"/>
      <c r="JA6" s="58"/>
      <c r="JB6" s="58"/>
      <c r="JC6" s="58">
        <v>5</v>
      </c>
      <c r="JD6" s="58"/>
      <c r="JE6" s="58"/>
      <c r="JF6" s="58"/>
      <c r="JG6" s="58"/>
      <c r="JH6" s="58"/>
      <c r="JI6" s="58"/>
      <c r="JJ6" s="58"/>
      <c r="JK6" s="58"/>
      <c r="JL6" s="58"/>
      <c r="JM6" s="58">
        <v>7</v>
      </c>
      <c r="JN6" s="58"/>
      <c r="JO6" s="58"/>
      <c r="JP6" s="58"/>
      <c r="JQ6" s="58"/>
      <c r="JR6" s="58"/>
      <c r="JS6" s="58"/>
      <c r="JT6" s="58"/>
      <c r="JU6" s="58"/>
      <c r="JV6" s="58"/>
      <c r="JW6" s="58"/>
    </row>
    <row r="7" spans="1:283" x14ac:dyDescent="0.25">
      <c r="A7" s="40" t="s">
        <v>157</v>
      </c>
      <c r="B7" s="40"/>
      <c r="C7" s="40"/>
      <c r="D7" s="40"/>
      <c r="E7" s="40"/>
      <c r="F7" s="40"/>
      <c r="G7" s="40"/>
      <c r="H7" s="40"/>
      <c r="I7" s="40"/>
      <c r="J7" s="40"/>
      <c r="K7" s="40">
        <v>3</v>
      </c>
      <c r="L7" s="40"/>
      <c r="M7" s="40"/>
      <c r="N7" s="40"/>
      <c r="O7" s="40"/>
      <c r="P7" s="40"/>
      <c r="Q7" s="40"/>
      <c r="R7" s="40"/>
      <c r="S7" s="40"/>
      <c r="T7" s="40"/>
      <c r="U7" s="40">
        <v>1</v>
      </c>
      <c r="V7" s="40"/>
      <c r="W7" s="40"/>
      <c r="X7" s="40"/>
      <c r="Y7" s="40"/>
      <c r="Z7" s="40"/>
      <c r="AA7" s="40"/>
      <c r="AB7" s="40"/>
      <c r="AC7" s="40"/>
      <c r="AD7" s="40"/>
      <c r="AE7" s="58"/>
      <c r="AF7" s="58"/>
      <c r="AG7" s="58"/>
      <c r="AH7" s="58"/>
      <c r="AI7" s="58"/>
      <c r="AJ7" s="58"/>
      <c r="AK7" s="58"/>
      <c r="AL7" s="58"/>
      <c r="AM7" s="58"/>
      <c r="AN7" s="58"/>
      <c r="AO7" s="58"/>
      <c r="AP7" s="58"/>
      <c r="AQ7" s="58"/>
      <c r="AR7" s="58"/>
      <c r="AS7" s="58"/>
      <c r="AT7" s="58"/>
      <c r="AU7" s="58"/>
      <c r="AV7" s="58"/>
      <c r="AW7" s="58"/>
      <c r="AX7" s="58"/>
      <c r="AY7" s="58"/>
      <c r="AZ7" s="58"/>
      <c r="BA7" s="58"/>
      <c r="BB7" s="58"/>
      <c r="BC7" s="58">
        <v>1</v>
      </c>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v>1</v>
      </c>
      <c r="DX7" s="58"/>
      <c r="DY7" s="58"/>
      <c r="DZ7" s="58"/>
      <c r="EA7" s="58"/>
      <c r="EB7" s="58"/>
      <c r="EC7" s="58"/>
      <c r="ED7" s="58"/>
      <c r="EE7" s="58"/>
      <c r="EF7" s="58"/>
      <c r="EG7" s="58"/>
      <c r="EH7" s="58"/>
      <c r="EI7" s="58"/>
      <c r="EJ7" s="58"/>
      <c r="EK7" s="58">
        <v>1</v>
      </c>
      <c r="EL7" s="58"/>
      <c r="EM7" s="58"/>
      <c r="EN7" s="58"/>
      <c r="EO7" s="58"/>
      <c r="EP7" s="58"/>
      <c r="EQ7" s="58"/>
      <c r="ER7" s="58"/>
      <c r="ES7" s="58"/>
      <c r="ET7" s="58"/>
      <c r="EU7" s="58"/>
      <c r="EV7" s="58">
        <v>7</v>
      </c>
      <c r="EW7" s="58"/>
      <c r="EX7" s="58"/>
      <c r="EY7" s="58"/>
      <c r="EZ7" s="58"/>
      <c r="FA7" s="58"/>
      <c r="FB7" s="58"/>
      <c r="FC7" s="58"/>
      <c r="FD7" s="58"/>
      <c r="FE7" s="58"/>
      <c r="FF7" s="58"/>
      <c r="FG7" s="58"/>
      <c r="FH7" s="58"/>
      <c r="FI7" s="58">
        <v>2</v>
      </c>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v>2</v>
      </c>
      <c r="GU7" s="58"/>
      <c r="GV7" s="58"/>
      <c r="GW7" s="58"/>
      <c r="GX7" s="58"/>
      <c r="GY7" s="58"/>
      <c r="GZ7" s="58"/>
      <c r="HA7" s="58"/>
      <c r="HB7" s="58"/>
      <c r="HC7" s="58">
        <v>1</v>
      </c>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v>1</v>
      </c>
      <c r="IT7" s="58"/>
      <c r="IU7" s="58"/>
      <c r="IV7" s="58"/>
      <c r="IW7" s="58"/>
      <c r="IX7" s="58"/>
      <c r="IY7" s="58"/>
      <c r="IZ7" s="58"/>
      <c r="JA7" s="58"/>
      <c r="JB7" s="58"/>
      <c r="JC7" s="58"/>
      <c r="JD7" s="58"/>
      <c r="JE7" s="58"/>
      <c r="JF7" s="58"/>
      <c r="JG7" s="58"/>
      <c r="JH7" s="58"/>
      <c r="JI7" s="58"/>
      <c r="JJ7" s="58"/>
      <c r="JK7" s="58">
        <v>1</v>
      </c>
      <c r="JL7" s="58"/>
      <c r="JM7" s="58">
        <v>1</v>
      </c>
      <c r="JN7" s="58"/>
      <c r="JO7" s="58"/>
      <c r="JP7" s="58"/>
      <c r="JQ7" s="58"/>
      <c r="JR7" s="58"/>
      <c r="JS7" s="58"/>
      <c r="JT7" s="58"/>
      <c r="JU7" s="58"/>
      <c r="JV7" s="58"/>
      <c r="JW7" s="58"/>
    </row>
    <row r="8" spans="1:283" x14ac:dyDescent="0.25">
      <c r="A8" s="40" t="s">
        <v>158</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v>1</v>
      </c>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v>1</v>
      </c>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v>1</v>
      </c>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c r="IW8" s="58"/>
      <c r="IX8" s="58"/>
      <c r="IY8" s="58"/>
      <c r="IZ8" s="58"/>
      <c r="JA8" s="58"/>
      <c r="JB8" s="58"/>
      <c r="JC8" s="58"/>
      <c r="JD8" s="58"/>
      <c r="JE8" s="58"/>
      <c r="JF8" s="58"/>
      <c r="JG8" s="58"/>
      <c r="JH8" s="58"/>
      <c r="JI8" s="58"/>
      <c r="JJ8" s="58"/>
      <c r="JK8" s="58">
        <v>5</v>
      </c>
      <c r="JL8" s="58"/>
      <c r="JM8" s="58"/>
      <c r="JN8" s="58"/>
      <c r="JO8" s="58"/>
      <c r="JP8" s="58"/>
      <c r="JQ8" s="58"/>
      <c r="JR8" s="58"/>
      <c r="JS8" s="58"/>
      <c r="JT8" s="58"/>
      <c r="JU8" s="58"/>
      <c r="JV8" s="58"/>
      <c r="JW8" s="58"/>
    </row>
    <row r="9" spans="1:283" x14ac:dyDescent="0.25">
      <c r="A9" s="40" t="s">
        <v>159</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v>1</v>
      </c>
      <c r="DJ9" s="58"/>
      <c r="DK9" s="58"/>
      <c r="DL9" s="58"/>
      <c r="DM9" s="58"/>
      <c r="DN9" s="58"/>
      <c r="DO9" s="58"/>
      <c r="DP9" s="58"/>
      <c r="DQ9" s="58"/>
      <c r="DR9" s="58"/>
      <c r="DS9" s="58"/>
      <c r="DT9" s="58"/>
      <c r="DU9" s="58"/>
      <c r="DV9" s="58"/>
      <c r="DW9" s="58"/>
      <c r="DX9" s="58"/>
      <c r="DY9" s="58"/>
      <c r="DZ9" s="58"/>
      <c r="EA9" s="58"/>
      <c r="EB9" s="58"/>
      <c r="EC9" s="58">
        <v>1</v>
      </c>
      <c r="ED9" s="58">
        <v>1</v>
      </c>
      <c r="EE9" s="58"/>
      <c r="EF9" s="58">
        <v>2</v>
      </c>
      <c r="EG9" s="58"/>
      <c r="EH9" s="58"/>
      <c r="EI9" s="58"/>
      <c r="EJ9" s="58"/>
      <c r="EK9" s="58"/>
      <c r="EL9" s="58"/>
      <c r="EM9" s="58"/>
      <c r="EN9" s="58"/>
      <c r="EO9" s="58"/>
      <c r="EP9" s="58"/>
      <c r="EQ9" s="58"/>
      <c r="ER9" s="58"/>
      <c r="ES9" s="58">
        <v>1</v>
      </c>
      <c r="ET9" s="58"/>
      <c r="EU9" s="58">
        <v>2</v>
      </c>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v>1</v>
      </c>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c r="IW9" s="58"/>
      <c r="IX9" s="58"/>
      <c r="IY9" s="58"/>
      <c r="IZ9" s="58"/>
      <c r="JA9" s="58"/>
      <c r="JB9" s="58"/>
      <c r="JC9" s="58"/>
      <c r="JD9" s="58"/>
      <c r="JE9" s="58"/>
      <c r="JF9" s="58"/>
      <c r="JG9" s="58"/>
      <c r="JH9" s="58"/>
      <c r="JI9" s="58"/>
      <c r="JJ9" s="58"/>
      <c r="JK9" s="58"/>
      <c r="JL9" s="58"/>
      <c r="JM9" s="58">
        <v>1</v>
      </c>
      <c r="JN9" s="58"/>
      <c r="JO9" s="58"/>
      <c r="JP9" s="58"/>
      <c r="JQ9" s="58"/>
      <c r="JR9" s="58"/>
      <c r="JS9" s="58"/>
      <c r="JT9" s="58"/>
      <c r="JU9" s="58"/>
      <c r="JV9" s="58"/>
      <c r="JW9" s="58"/>
    </row>
    <row r="10" spans="1:283" x14ac:dyDescent="0.25">
      <c r="A10" s="40" t="s">
        <v>160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v>1</v>
      </c>
      <c r="DT10" s="58"/>
      <c r="DU10" s="58"/>
      <c r="DV10" s="58"/>
      <c r="DW10" s="58"/>
      <c r="DX10" s="58"/>
      <c r="DY10" s="58"/>
      <c r="DZ10" s="58"/>
      <c r="EA10" s="58"/>
      <c r="EB10" s="58"/>
      <c r="EC10" s="58"/>
      <c r="ED10" s="58"/>
      <c r="EE10" s="58"/>
      <c r="EF10" s="58"/>
      <c r="EG10" s="58"/>
      <c r="EH10" s="58">
        <v>1</v>
      </c>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v>1</v>
      </c>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v>1</v>
      </c>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v>1</v>
      </c>
      <c r="JL10" s="58"/>
      <c r="JM10" s="58"/>
      <c r="JN10" s="58"/>
      <c r="JO10" s="58"/>
      <c r="JP10" s="58"/>
      <c r="JQ10" s="58"/>
      <c r="JR10" s="58"/>
      <c r="JS10" s="58"/>
      <c r="JT10" s="58"/>
      <c r="JU10" s="58"/>
      <c r="JV10" s="58"/>
      <c r="JW10" s="58"/>
    </row>
    <row r="11" spans="1:283" x14ac:dyDescent="0.25">
      <c r="A11" s="40" t="s">
        <v>161</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v>1</v>
      </c>
      <c r="BE11" s="58"/>
      <c r="BF11" s="58"/>
      <c r="BG11" s="58"/>
      <c r="BH11" s="58"/>
      <c r="BI11" s="58"/>
      <c r="BJ11" s="58"/>
      <c r="BK11" s="58"/>
      <c r="BL11" s="58"/>
      <c r="BM11" s="58"/>
      <c r="BN11" s="58"/>
      <c r="BO11" s="58"/>
      <c r="BP11" s="58"/>
      <c r="BQ11" s="58"/>
      <c r="BR11" s="58"/>
      <c r="BS11" s="58"/>
      <c r="BT11" s="58"/>
      <c r="BU11" s="58"/>
      <c r="BV11" s="58"/>
      <c r="BW11" s="58"/>
      <c r="BX11" s="58"/>
      <c r="BY11" s="58">
        <v>1</v>
      </c>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v>2</v>
      </c>
      <c r="EE11" s="58"/>
      <c r="EF11" s="58"/>
      <c r="EG11" s="58"/>
      <c r="EH11" s="58"/>
      <c r="EI11" s="58"/>
      <c r="EJ11" s="58"/>
      <c r="EK11" s="58"/>
      <c r="EL11" s="58"/>
      <c r="EM11" s="58"/>
      <c r="EN11" s="58"/>
      <c r="EO11" s="58"/>
      <c r="EP11" s="58"/>
      <c r="EQ11" s="58"/>
      <c r="ER11" s="58"/>
      <c r="ES11" s="58"/>
      <c r="ET11" s="58"/>
      <c r="EU11" s="58">
        <v>1</v>
      </c>
      <c r="EV11" s="58"/>
      <c r="EW11" s="58"/>
      <c r="EX11" s="58"/>
      <c r="EY11" s="58"/>
      <c r="EZ11" s="58"/>
      <c r="FA11" s="58"/>
      <c r="FB11" s="58"/>
      <c r="FC11" s="58"/>
      <c r="FD11" s="58"/>
      <c r="FE11" s="58">
        <v>1</v>
      </c>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v>1</v>
      </c>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c r="IW11" s="58"/>
      <c r="IX11" s="58"/>
      <c r="IY11" s="58"/>
      <c r="IZ11" s="58"/>
      <c r="JA11" s="58"/>
      <c r="JB11" s="58"/>
      <c r="JC11" s="58"/>
      <c r="JD11" s="58"/>
      <c r="JE11" s="58"/>
      <c r="JF11" s="58"/>
      <c r="JG11" s="58"/>
      <c r="JH11" s="58"/>
      <c r="JI11" s="58"/>
      <c r="JJ11" s="58"/>
      <c r="JK11" s="58">
        <v>1</v>
      </c>
      <c r="JL11" s="58"/>
      <c r="JM11" s="58"/>
      <c r="JN11" s="58"/>
      <c r="JO11" s="58"/>
      <c r="JP11" s="58"/>
      <c r="JQ11" s="58"/>
      <c r="JR11" s="58"/>
      <c r="JS11" s="58"/>
      <c r="JT11" s="58"/>
      <c r="JU11" s="58"/>
      <c r="JV11" s="58"/>
      <c r="JW11" s="58"/>
    </row>
    <row r="12" spans="1:283" x14ac:dyDescent="0.25">
      <c r="A12" s="40" t="s">
        <v>162</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58"/>
      <c r="AF12" s="58"/>
      <c r="AG12" s="58"/>
      <c r="AH12" s="58"/>
      <c r="AI12" s="58"/>
      <c r="AJ12" s="58"/>
      <c r="AK12" s="58"/>
      <c r="AL12" s="58"/>
      <c r="AM12" s="58"/>
      <c r="AN12" s="58"/>
      <c r="AO12" s="58"/>
      <c r="AP12" s="58"/>
      <c r="AQ12" s="58"/>
      <c r="AR12" s="58"/>
      <c r="AS12" s="58"/>
      <c r="AT12" s="58"/>
      <c r="AU12" s="58"/>
      <c r="AV12" s="58"/>
      <c r="AW12" s="58"/>
      <c r="AX12" s="58">
        <v>1</v>
      </c>
      <c r="AY12" s="58"/>
      <c r="AZ12" s="58"/>
      <c r="BA12" s="58"/>
      <c r="BB12" s="58"/>
      <c r="BC12" s="58"/>
      <c r="BD12" s="58"/>
      <c r="BE12" s="58">
        <v>1</v>
      </c>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v>1</v>
      </c>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v>1</v>
      </c>
      <c r="IC12" s="58"/>
      <c r="ID12" s="58"/>
      <c r="IE12" s="58"/>
      <c r="IF12" s="58"/>
      <c r="IG12" s="58"/>
      <c r="IH12" s="58"/>
      <c r="II12" s="58"/>
      <c r="IJ12" s="58"/>
      <c r="IK12" s="58"/>
      <c r="IL12" s="58"/>
      <c r="IM12" s="58"/>
      <c r="IN12" s="58"/>
      <c r="IO12" s="58"/>
      <c r="IP12" s="58"/>
      <c r="IQ12" s="58"/>
      <c r="IR12" s="58"/>
      <c r="IS12" s="58"/>
      <c r="IT12" s="58"/>
      <c r="IU12" s="58"/>
      <c r="IV12" s="58"/>
      <c r="IW12" s="58"/>
      <c r="IX12" s="58"/>
      <c r="IY12" s="58"/>
      <c r="IZ12" s="58"/>
      <c r="JA12" s="58"/>
      <c r="JB12" s="58"/>
      <c r="JC12" s="58"/>
      <c r="JD12" s="58"/>
      <c r="JE12" s="58"/>
      <c r="JF12" s="58"/>
      <c r="JG12" s="58"/>
      <c r="JH12" s="58"/>
      <c r="JI12" s="58"/>
      <c r="JJ12" s="58"/>
      <c r="JK12" s="58"/>
      <c r="JL12" s="58"/>
      <c r="JM12" s="58"/>
      <c r="JN12" s="58"/>
      <c r="JO12" s="58"/>
      <c r="JP12" s="58"/>
      <c r="JQ12" s="58"/>
      <c r="JR12" s="58"/>
      <c r="JS12" s="58"/>
      <c r="JT12" s="58"/>
      <c r="JU12" s="58"/>
      <c r="JV12" s="58"/>
      <c r="JW12" s="58"/>
    </row>
    <row r="13" spans="1:283" x14ac:dyDescent="0.25">
      <c r="A13" s="40" t="s">
        <v>163</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v>2</v>
      </c>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c r="IW13" s="58"/>
      <c r="IX13" s="58"/>
      <c r="IY13" s="58"/>
      <c r="IZ13" s="58"/>
      <c r="JA13" s="58"/>
      <c r="JB13" s="58"/>
      <c r="JC13" s="58"/>
      <c r="JD13" s="58"/>
      <c r="JE13" s="58"/>
      <c r="JF13" s="58"/>
      <c r="JG13" s="58"/>
      <c r="JH13" s="58"/>
      <c r="JI13" s="58"/>
      <c r="JJ13" s="58"/>
      <c r="JK13" s="58"/>
      <c r="JL13" s="58"/>
      <c r="JM13" s="58"/>
      <c r="JN13" s="58"/>
      <c r="JO13" s="58"/>
      <c r="JP13" s="58"/>
      <c r="JQ13" s="58"/>
      <c r="JR13" s="58"/>
      <c r="JS13" s="58"/>
      <c r="JT13" s="58"/>
      <c r="JU13" s="58"/>
      <c r="JV13" s="58"/>
      <c r="JW13" s="58"/>
    </row>
    <row r="14" spans="1:283" x14ac:dyDescent="0.25">
      <c r="A14" s="40" t="s">
        <v>164</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v>1</v>
      </c>
      <c r="BE14" s="58">
        <v>1</v>
      </c>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v>1</v>
      </c>
      <c r="CM14" s="58"/>
      <c r="CN14" s="58"/>
      <c r="CO14" s="58"/>
      <c r="CP14" s="58"/>
      <c r="CQ14" s="58"/>
      <c r="CR14" s="58"/>
      <c r="CS14" s="58"/>
      <c r="CT14" s="58"/>
      <c r="CU14" s="58"/>
      <c r="CV14" s="58"/>
      <c r="CW14" s="58"/>
      <c r="CX14" s="58"/>
      <c r="CY14" s="58"/>
      <c r="CZ14" s="58"/>
      <c r="DA14" s="58"/>
      <c r="DB14" s="58"/>
      <c r="DC14" s="58"/>
      <c r="DD14" s="58"/>
      <c r="DE14" s="58"/>
      <c r="DF14" s="58"/>
      <c r="DG14" s="58">
        <v>1</v>
      </c>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v>1</v>
      </c>
      <c r="IG14" s="58"/>
      <c r="IH14" s="58"/>
      <c r="II14" s="58"/>
      <c r="IJ14" s="58"/>
      <c r="IK14" s="58"/>
      <c r="IL14" s="58"/>
      <c r="IM14" s="58"/>
      <c r="IN14" s="58"/>
      <c r="IO14" s="58"/>
      <c r="IP14" s="58"/>
      <c r="IQ14" s="58"/>
      <c r="IR14" s="58"/>
      <c r="IS14" s="58"/>
      <c r="IT14" s="58"/>
      <c r="IU14" s="58"/>
      <c r="IV14" s="58"/>
      <c r="IW14" s="58"/>
      <c r="IX14" s="58"/>
      <c r="IY14" s="58"/>
      <c r="IZ14" s="58"/>
      <c r="JA14" s="58"/>
      <c r="JB14" s="58"/>
      <c r="JC14" s="58"/>
      <c r="JD14" s="58"/>
      <c r="JE14" s="58"/>
      <c r="JF14" s="58"/>
      <c r="JG14" s="58"/>
      <c r="JH14" s="58"/>
      <c r="JI14" s="58"/>
      <c r="JJ14" s="58"/>
      <c r="JK14" s="58"/>
      <c r="JL14" s="58"/>
      <c r="JM14" s="58"/>
      <c r="JN14" s="58"/>
      <c r="JO14" s="58"/>
      <c r="JP14" s="58"/>
      <c r="JQ14" s="58"/>
      <c r="JR14" s="58"/>
      <c r="JS14" s="58"/>
      <c r="JT14" s="58"/>
      <c r="JU14" s="58"/>
      <c r="JV14" s="58"/>
      <c r="JW14" s="58">
        <v>1</v>
      </c>
    </row>
    <row r="15" spans="1:283" x14ac:dyDescent="0.25">
      <c r="A15" s="40" t="s">
        <v>165</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v>1</v>
      </c>
      <c r="BE15" s="58">
        <v>1</v>
      </c>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v>1</v>
      </c>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c r="IW15" s="58"/>
      <c r="IX15" s="58"/>
      <c r="IY15" s="58"/>
      <c r="IZ15" s="58"/>
      <c r="JA15" s="58"/>
      <c r="JB15" s="58"/>
      <c r="JC15" s="58"/>
      <c r="JD15" s="58"/>
      <c r="JE15" s="58"/>
      <c r="JF15" s="58"/>
      <c r="JG15" s="58"/>
      <c r="JH15" s="58"/>
      <c r="JI15" s="58"/>
      <c r="JJ15" s="58"/>
      <c r="JK15" s="58"/>
      <c r="JL15" s="58"/>
      <c r="JM15" s="58"/>
      <c r="JN15" s="58"/>
      <c r="JO15" s="58"/>
      <c r="JP15" s="58"/>
      <c r="JQ15" s="58"/>
      <c r="JR15" s="58"/>
      <c r="JS15" s="58"/>
      <c r="JT15" s="58"/>
      <c r="JU15" s="58"/>
      <c r="JV15" s="58"/>
      <c r="JW15" s="58"/>
    </row>
    <row r="16" spans="1:283" x14ac:dyDescent="0.25">
      <c r="A16" s="40" t="s">
        <v>166</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v>1</v>
      </c>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c r="IW16" s="58"/>
      <c r="IX16" s="58"/>
      <c r="IY16" s="58"/>
      <c r="IZ16" s="58"/>
      <c r="JA16" s="58"/>
      <c r="JB16" s="58"/>
      <c r="JC16" s="58"/>
      <c r="JD16" s="58"/>
      <c r="JE16" s="58"/>
      <c r="JF16" s="58"/>
      <c r="JG16" s="58"/>
      <c r="JH16" s="58"/>
      <c r="JI16" s="58"/>
      <c r="JJ16" s="58"/>
      <c r="JK16" s="58"/>
      <c r="JL16" s="58"/>
      <c r="JM16" s="58"/>
      <c r="JN16" s="58"/>
      <c r="JO16" s="58"/>
      <c r="JP16" s="58"/>
      <c r="JQ16" s="58"/>
      <c r="JR16" s="58"/>
      <c r="JS16" s="58"/>
      <c r="JT16" s="58"/>
      <c r="JU16" s="58"/>
      <c r="JV16" s="58"/>
      <c r="JW16" s="58"/>
    </row>
    <row r="17" spans="1:283" x14ac:dyDescent="0.25">
      <c r="A17" s="40" t="s">
        <v>167</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v>1</v>
      </c>
      <c r="IS17" s="58"/>
      <c r="IT17" s="58"/>
      <c r="IU17" s="58"/>
      <c r="IV17" s="58"/>
      <c r="IW17" s="58"/>
      <c r="IX17" s="58"/>
      <c r="IY17" s="58"/>
      <c r="IZ17" s="58"/>
      <c r="JA17" s="58"/>
      <c r="JB17" s="58"/>
      <c r="JC17" s="58"/>
      <c r="JD17" s="58"/>
      <c r="JE17" s="58"/>
      <c r="JF17" s="58"/>
      <c r="JG17" s="58"/>
      <c r="JH17" s="58"/>
      <c r="JI17" s="58"/>
      <c r="JJ17" s="58"/>
      <c r="JK17" s="58"/>
      <c r="JL17" s="58"/>
      <c r="JM17" s="58"/>
      <c r="JN17" s="58"/>
      <c r="JO17" s="58"/>
      <c r="JP17" s="58"/>
      <c r="JQ17" s="58"/>
      <c r="JR17" s="58"/>
      <c r="JS17" s="58"/>
      <c r="JT17" s="58"/>
      <c r="JU17" s="58"/>
      <c r="JV17" s="58"/>
      <c r="JW17" s="58"/>
    </row>
    <row r="18" spans="1:283" x14ac:dyDescent="0.25">
      <c r="A18" s="40" t="s">
        <v>168</v>
      </c>
      <c r="B18" s="40"/>
      <c r="C18" s="40"/>
      <c r="D18" s="40"/>
      <c r="E18" s="40"/>
      <c r="F18" s="40"/>
      <c r="G18" s="40"/>
      <c r="H18" s="40"/>
      <c r="I18" s="40"/>
      <c r="J18" s="40"/>
      <c r="K18" s="40"/>
      <c r="L18" s="40"/>
      <c r="M18" s="40"/>
      <c r="N18" s="40"/>
      <c r="O18" s="40"/>
      <c r="P18" s="40">
        <v>1</v>
      </c>
      <c r="Q18" s="40"/>
      <c r="R18" s="40"/>
      <c r="S18" s="40"/>
      <c r="T18" s="40"/>
      <c r="U18" s="40"/>
      <c r="V18" s="40"/>
      <c r="W18" s="40"/>
      <c r="X18" s="40"/>
      <c r="Y18" s="40"/>
      <c r="Z18" s="40"/>
      <c r="AA18" s="40"/>
      <c r="AB18" s="40"/>
      <c r="AC18" s="40"/>
      <c r="AD18" s="40"/>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c r="IW18" s="58"/>
      <c r="IX18" s="58"/>
      <c r="IY18" s="58"/>
      <c r="IZ18" s="58"/>
      <c r="JA18" s="58"/>
      <c r="JB18" s="58"/>
      <c r="JC18" s="58"/>
      <c r="JD18" s="58"/>
      <c r="JE18" s="58"/>
      <c r="JF18" s="58"/>
      <c r="JG18" s="58"/>
      <c r="JH18" s="58"/>
      <c r="JI18" s="58"/>
      <c r="JJ18" s="58"/>
      <c r="JK18" s="58"/>
      <c r="JL18" s="58"/>
      <c r="JM18" s="58"/>
      <c r="JN18" s="58"/>
      <c r="JO18" s="58"/>
      <c r="JP18" s="58"/>
      <c r="JQ18" s="58"/>
      <c r="JR18" s="58"/>
      <c r="JS18" s="58"/>
      <c r="JT18" s="58"/>
      <c r="JU18" s="58"/>
      <c r="JV18" s="58"/>
      <c r="JW18" s="58"/>
    </row>
    <row r="19" spans="1:283" x14ac:dyDescent="0.25">
      <c r="A19" s="40" t="s">
        <v>169</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row>
    <row r="20" spans="1:283" x14ac:dyDescent="0.25">
      <c r="A20" s="40" t="s">
        <v>170</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c r="IW20" s="58"/>
      <c r="IX20" s="58"/>
      <c r="IY20" s="58"/>
      <c r="IZ20" s="58"/>
      <c r="JA20" s="58"/>
      <c r="JB20" s="58"/>
      <c r="JC20" s="58"/>
      <c r="JD20" s="58"/>
      <c r="JE20" s="58"/>
      <c r="JF20" s="58"/>
      <c r="JG20" s="58"/>
      <c r="JH20" s="58"/>
      <c r="JI20" s="58"/>
      <c r="JJ20" s="58"/>
      <c r="JK20" s="58"/>
      <c r="JL20" s="58"/>
      <c r="JM20" s="58"/>
      <c r="JN20" s="58"/>
      <c r="JO20" s="58"/>
      <c r="JP20" s="58"/>
      <c r="JQ20" s="58"/>
      <c r="JR20" s="58"/>
      <c r="JS20" s="58"/>
      <c r="JT20" s="58"/>
      <c r="JU20" s="58"/>
      <c r="JV20" s="58"/>
      <c r="JW20" s="58"/>
    </row>
    <row r="21" spans="1:283" x14ac:dyDescent="0.25">
      <c r="A21" s="40" t="s">
        <v>171</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c r="JF21" s="58"/>
      <c r="JG21" s="58"/>
      <c r="JH21" s="58"/>
      <c r="JI21" s="58"/>
      <c r="JJ21" s="58"/>
      <c r="JK21" s="58"/>
      <c r="JL21" s="58"/>
      <c r="JM21" s="58"/>
      <c r="JN21" s="58"/>
      <c r="JO21" s="58"/>
      <c r="JP21" s="58"/>
      <c r="JQ21" s="58"/>
      <c r="JR21" s="58"/>
      <c r="JS21" s="58"/>
      <c r="JT21" s="58"/>
      <c r="JU21" s="58"/>
      <c r="JV21" s="58"/>
      <c r="JW21" s="58"/>
    </row>
    <row r="22" spans="1:283" x14ac:dyDescent="0.25">
      <c r="A22" s="40" t="s">
        <v>172</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v>1</v>
      </c>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c r="IW22" s="58"/>
      <c r="IX22" s="58"/>
      <c r="IY22" s="58"/>
      <c r="IZ22" s="58"/>
      <c r="JA22" s="58"/>
      <c r="JB22" s="58"/>
      <c r="JC22" s="58"/>
      <c r="JD22" s="58"/>
      <c r="JE22" s="58"/>
      <c r="JF22" s="58"/>
      <c r="JG22" s="58"/>
      <c r="JH22" s="58"/>
      <c r="JI22" s="58"/>
      <c r="JJ22" s="58"/>
      <c r="JK22" s="58"/>
      <c r="JL22" s="58"/>
      <c r="JM22" s="58"/>
      <c r="JN22" s="58"/>
      <c r="JO22" s="58"/>
      <c r="JP22" s="58"/>
      <c r="JQ22" s="58"/>
      <c r="JR22" s="58"/>
      <c r="JS22" s="58"/>
      <c r="JT22" s="58"/>
      <c r="JU22" s="58"/>
      <c r="JV22" s="58"/>
      <c r="JW22" s="58"/>
    </row>
    <row r="23" spans="1:283" x14ac:dyDescent="0.25">
      <c r="A23" s="40" t="s">
        <v>173</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c r="IW23" s="58"/>
      <c r="IX23" s="58"/>
      <c r="IY23" s="58"/>
      <c r="IZ23" s="58"/>
      <c r="JA23" s="58"/>
      <c r="JB23" s="58"/>
      <c r="JC23" s="58"/>
      <c r="JD23" s="58"/>
      <c r="JE23" s="58"/>
      <c r="JF23" s="58"/>
      <c r="JG23" s="58"/>
      <c r="JH23" s="58"/>
      <c r="JI23" s="58"/>
      <c r="JJ23" s="58"/>
      <c r="JK23" s="58"/>
      <c r="JL23" s="58"/>
      <c r="JM23" s="58"/>
      <c r="JN23" s="58"/>
      <c r="JO23" s="58"/>
      <c r="JP23" s="58"/>
      <c r="JQ23" s="58"/>
      <c r="JR23" s="58"/>
      <c r="JS23" s="58"/>
      <c r="JT23" s="58"/>
      <c r="JU23" s="58"/>
      <c r="JV23" s="58"/>
      <c r="JW23" s="58"/>
    </row>
    <row r="24" spans="1:283" x14ac:dyDescent="0.25">
      <c r="A24" s="40" t="s">
        <v>174</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row>
    <row r="25" spans="1:283" x14ac:dyDescent="0.25">
      <c r="A25" s="40" t="s">
        <v>175</v>
      </c>
      <c r="B25" s="40"/>
      <c r="C25" s="40"/>
      <c r="D25" s="40"/>
      <c r="E25" s="40"/>
      <c r="F25" s="40"/>
      <c r="G25" s="40"/>
      <c r="H25" s="40"/>
      <c r="I25" s="40"/>
      <c r="J25" s="40"/>
      <c r="K25" s="40"/>
      <c r="L25" s="40"/>
      <c r="M25" s="40"/>
      <c r="N25" s="40"/>
      <c r="O25" s="40"/>
      <c r="P25" s="40"/>
      <c r="Q25" s="40"/>
      <c r="R25" s="40"/>
      <c r="S25" s="40"/>
      <c r="T25" s="40">
        <v>1</v>
      </c>
      <c r="U25" s="40"/>
      <c r="V25" s="40"/>
      <c r="W25" s="40"/>
      <c r="X25" s="40"/>
      <c r="Y25" s="40"/>
      <c r="Z25" s="40"/>
      <c r="AA25" s="40"/>
      <c r="AB25" s="40"/>
      <c r="AC25" s="40"/>
      <c r="AD25" s="40"/>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c r="IX25" s="58"/>
      <c r="IY25" s="58"/>
      <c r="IZ25" s="58"/>
      <c r="JA25" s="58"/>
      <c r="JB25" s="58"/>
      <c r="JC25" s="58"/>
      <c r="JD25" s="58"/>
      <c r="JE25" s="58"/>
      <c r="JF25" s="58"/>
      <c r="JG25" s="58"/>
      <c r="JH25" s="58"/>
      <c r="JI25" s="58"/>
      <c r="JJ25" s="58"/>
      <c r="JK25" s="58"/>
      <c r="JL25" s="58"/>
      <c r="JM25" s="58"/>
      <c r="JN25" s="58"/>
      <c r="JO25" s="58"/>
      <c r="JP25" s="58"/>
      <c r="JQ25" s="58"/>
      <c r="JR25" s="58"/>
      <c r="JS25" s="58"/>
      <c r="JT25" s="58"/>
      <c r="JU25" s="58"/>
      <c r="JV25" s="58"/>
      <c r="JW25" s="58"/>
    </row>
    <row r="26" spans="1:283" x14ac:dyDescent="0.25">
      <c r="A26" s="40" t="s">
        <v>176</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c r="IW26" s="58"/>
      <c r="IX26" s="58"/>
      <c r="IY26" s="58"/>
      <c r="IZ26" s="58"/>
      <c r="JA26" s="58"/>
      <c r="JB26" s="58"/>
      <c r="JC26" s="58"/>
      <c r="JD26" s="58"/>
      <c r="JE26" s="58"/>
      <c r="JF26" s="58"/>
      <c r="JG26" s="58"/>
      <c r="JH26" s="58"/>
      <c r="JI26" s="58"/>
      <c r="JJ26" s="58"/>
      <c r="JK26" s="58"/>
      <c r="JL26" s="58"/>
      <c r="JM26" s="58"/>
      <c r="JN26" s="58"/>
      <c r="JO26" s="58"/>
      <c r="JP26" s="58"/>
      <c r="JQ26" s="58"/>
      <c r="JR26" s="58"/>
      <c r="JS26" s="58"/>
      <c r="JT26" s="58"/>
      <c r="JU26" s="58"/>
      <c r="JV26" s="58"/>
      <c r="JW26" s="58"/>
    </row>
    <row r="27" spans="1:283" x14ac:dyDescent="0.25">
      <c r="A27" s="40" t="s">
        <v>177</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c r="IW27" s="58"/>
      <c r="IX27" s="58"/>
      <c r="IY27" s="58"/>
      <c r="IZ27" s="58"/>
      <c r="JA27" s="58"/>
      <c r="JB27" s="58"/>
      <c r="JC27" s="58"/>
      <c r="JD27" s="58"/>
      <c r="JE27" s="58"/>
      <c r="JF27" s="58"/>
      <c r="JG27" s="58"/>
      <c r="JH27" s="58"/>
      <c r="JI27" s="58"/>
      <c r="JJ27" s="58"/>
      <c r="JK27" s="58"/>
      <c r="JL27" s="58"/>
      <c r="JM27" s="58"/>
      <c r="JN27" s="58"/>
      <c r="JO27" s="58"/>
      <c r="JP27" s="58"/>
      <c r="JQ27" s="58"/>
      <c r="JR27" s="58"/>
      <c r="JS27" s="58"/>
      <c r="JT27" s="58"/>
      <c r="JU27" s="58"/>
      <c r="JV27" s="58"/>
      <c r="JW27" s="58"/>
    </row>
    <row r="28" spans="1:283" x14ac:dyDescent="0.25">
      <c r="A28" s="40" t="s">
        <v>178</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c r="IW28" s="58"/>
      <c r="IX28" s="58"/>
      <c r="IY28" s="58"/>
      <c r="IZ28" s="58"/>
      <c r="JA28" s="58"/>
      <c r="JB28" s="58"/>
      <c r="JC28" s="58"/>
      <c r="JD28" s="58"/>
      <c r="JE28" s="58"/>
      <c r="JF28" s="58"/>
      <c r="JG28" s="58"/>
      <c r="JH28" s="58"/>
      <c r="JI28" s="58"/>
      <c r="JJ28" s="58"/>
      <c r="JK28" s="58"/>
      <c r="JL28" s="58"/>
      <c r="JM28" s="58"/>
      <c r="JN28" s="58"/>
      <c r="JO28" s="58"/>
      <c r="JP28" s="58"/>
      <c r="JQ28" s="58"/>
      <c r="JR28" s="58"/>
      <c r="JS28" s="58"/>
      <c r="JT28" s="58"/>
      <c r="JU28" s="58"/>
      <c r="JV28" s="58"/>
      <c r="JW28" s="58"/>
    </row>
    <row r="29" spans="1:283" x14ac:dyDescent="0.25">
      <c r="A29" s="40" t="s">
        <v>179</v>
      </c>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c r="IW29" s="58"/>
      <c r="IX29" s="58"/>
      <c r="IY29" s="58"/>
      <c r="IZ29" s="58"/>
      <c r="JA29" s="58"/>
      <c r="JB29" s="58"/>
      <c r="JC29" s="58"/>
      <c r="JD29" s="58"/>
      <c r="JE29" s="58"/>
      <c r="JF29" s="58"/>
      <c r="JG29" s="58"/>
      <c r="JH29" s="58"/>
      <c r="JI29" s="58"/>
      <c r="JJ29" s="58"/>
      <c r="JK29" s="58"/>
      <c r="JL29" s="58"/>
      <c r="JM29" s="58"/>
      <c r="JN29" s="58"/>
      <c r="JO29" s="58"/>
      <c r="JP29" s="58"/>
      <c r="JQ29" s="58"/>
      <c r="JR29" s="58"/>
      <c r="JS29" s="58"/>
      <c r="JT29" s="58"/>
      <c r="JU29" s="58"/>
      <c r="JV29" s="58"/>
      <c r="JW29" s="58"/>
    </row>
    <row r="30" spans="1:283" x14ac:dyDescent="0.25">
      <c r="A30" s="40" t="s">
        <v>180</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c r="IW30" s="58"/>
      <c r="IX30" s="58"/>
      <c r="IY30" s="58"/>
      <c r="IZ30" s="58"/>
      <c r="JA30" s="58"/>
      <c r="JB30" s="58"/>
      <c r="JC30" s="58"/>
      <c r="JD30" s="58"/>
      <c r="JE30" s="58"/>
      <c r="JF30" s="58"/>
      <c r="JG30" s="58"/>
      <c r="JH30" s="58"/>
      <c r="JI30" s="58"/>
      <c r="JJ30" s="58"/>
      <c r="JK30" s="58"/>
      <c r="JL30" s="58"/>
      <c r="JM30" s="58"/>
      <c r="JN30" s="58"/>
      <c r="JO30" s="58"/>
      <c r="JP30" s="58"/>
      <c r="JQ30" s="58"/>
      <c r="JR30" s="58"/>
      <c r="JS30" s="58"/>
      <c r="JT30" s="58"/>
      <c r="JU30" s="58"/>
      <c r="JV30" s="58"/>
      <c r="JW30" s="58"/>
    </row>
    <row r="31" spans="1:283" x14ac:dyDescent="0.25">
      <c r="A31" s="40" t="s">
        <v>181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c r="IW31" s="58"/>
      <c r="IX31" s="58"/>
      <c r="IY31" s="58"/>
      <c r="IZ31" s="58"/>
      <c r="JA31" s="58"/>
      <c r="JB31" s="58"/>
      <c r="JC31" s="58"/>
      <c r="JD31" s="58"/>
      <c r="JE31" s="58"/>
      <c r="JF31" s="58"/>
      <c r="JG31" s="58"/>
      <c r="JH31" s="58"/>
      <c r="JI31" s="58"/>
      <c r="JJ31" s="58"/>
      <c r="JK31" s="58"/>
      <c r="JL31" s="58"/>
      <c r="JM31" s="58"/>
      <c r="JN31" s="58"/>
      <c r="JO31" s="58"/>
      <c r="JP31" s="58"/>
      <c r="JQ31" s="58"/>
      <c r="JR31" s="58"/>
      <c r="JS31" s="58"/>
      <c r="JT31" s="58"/>
      <c r="JU31" s="58"/>
      <c r="JV31" s="58"/>
      <c r="JW31" s="58"/>
    </row>
    <row r="32" spans="1:283" x14ac:dyDescent="0.25">
      <c r="A32" s="40" t="s">
        <v>182</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c r="IW32" s="58"/>
      <c r="IX32" s="58"/>
      <c r="IY32" s="58"/>
      <c r="IZ32" s="58"/>
      <c r="JA32" s="58"/>
      <c r="JB32" s="58"/>
      <c r="JC32" s="58"/>
      <c r="JD32" s="58"/>
      <c r="JE32" s="58"/>
      <c r="JF32" s="58"/>
      <c r="JG32" s="58"/>
      <c r="JH32" s="58"/>
      <c r="JI32" s="58"/>
      <c r="JJ32" s="58"/>
      <c r="JK32" s="58"/>
      <c r="JL32" s="58"/>
      <c r="JM32" s="58"/>
      <c r="JN32" s="58"/>
      <c r="JO32" s="58"/>
      <c r="JP32" s="58"/>
      <c r="JQ32" s="58"/>
      <c r="JR32" s="58"/>
      <c r="JS32" s="58"/>
      <c r="JT32" s="58"/>
      <c r="JU32" s="58"/>
      <c r="JV32" s="58"/>
      <c r="JW32" s="58"/>
    </row>
    <row r="33" spans="1:283" x14ac:dyDescent="0.25">
      <c r="A33" s="40" t="s">
        <v>183</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c r="IW33" s="58"/>
      <c r="IX33" s="58"/>
      <c r="IY33" s="58"/>
      <c r="IZ33" s="58"/>
      <c r="JA33" s="58"/>
      <c r="JB33" s="58"/>
      <c r="JC33" s="58"/>
      <c r="JD33" s="58"/>
      <c r="JE33" s="58"/>
      <c r="JF33" s="58"/>
      <c r="JG33" s="58"/>
      <c r="JH33" s="58"/>
      <c r="JI33" s="58"/>
      <c r="JJ33" s="58"/>
      <c r="JK33" s="58"/>
      <c r="JL33" s="58"/>
      <c r="JM33" s="58"/>
      <c r="JN33" s="58"/>
      <c r="JO33" s="58"/>
      <c r="JP33" s="58"/>
      <c r="JQ33" s="58"/>
      <c r="JR33" s="58"/>
      <c r="JS33" s="58"/>
      <c r="JT33" s="58"/>
      <c r="JU33" s="58"/>
      <c r="JV33" s="58"/>
      <c r="JW33" s="58"/>
    </row>
  </sheetData>
  <mergeCells count="64">
    <mergeCell ref="V1:Y1"/>
    <mergeCell ref="B1:F1"/>
    <mergeCell ref="G1:J1"/>
    <mergeCell ref="L1:O1"/>
    <mergeCell ref="P1:S1"/>
    <mergeCell ref="T1:U1"/>
    <mergeCell ref="CG1:CJ1"/>
    <mergeCell ref="Z1:AE1"/>
    <mergeCell ref="AF1:AJ1"/>
    <mergeCell ref="AK1:AQ1"/>
    <mergeCell ref="AR1:AW1"/>
    <mergeCell ref="AX1:BB1"/>
    <mergeCell ref="BC1:BE1"/>
    <mergeCell ref="BF1:BK1"/>
    <mergeCell ref="BL1:BQ1"/>
    <mergeCell ref="BS1:BX1"/>
    <mergeCell ref="BY1:CA1"/>
    <mergeCell ref="CC1:CD1"/>
    <mergeCell ref="ED1:EF1"/>
    <mergeCell ref="CK1:CL1"/>
    <mergeCell ref="CN1:CT1"/>
    <mergeCell ref="CU1:CV1"/>
    <mergeCell ref="CW1:CX1"/>
    <mergeCell ref="CY1:DE1"/>
    <mergeCell ref="DG1:DI1"/>
    <mergeCell ref="DJ1:DO1"/>
    <mergeCell ref="DP1:DQ1"/>
    <mergeCell ref="DR1:DS1"/>
    <mergeCell ref="DT1:DZ1"/>
    <mergeCell ref="EA1:EC1"/>
    <mergeCell ref="GF1:GJ1"/>
    <mergeCell ref="EH1:EJ1"/>
    <mergeCell ref="EK1:ER1"/>
    <mergeCell ref="ES1:ET1"/>
    <mergeCell ref="EU1:EW1"/>
    <mergeCell ref="EX1:FB1"/>
    <mergeCell ref="FC1:FF1"/>
    <mergeCell ref="FG1:FI1"/>
    <mergeCell ref="FJ1:FQ1"/>
    <mergeCell ref="FR1:FW1"/>
    <mergeCell ref="FX1:FY1"/>
    <mergeCell ref="FZ1:GE1"/>
    <mergeCell ref="IF1:IH1"/>
    <mergeCell ref="GL1:GQ1"/>
    <mergeCell ref="GR1:GS1"/>
    <mergeCell ref="GU1:GX1"/>
    <mergeCell ref="GY1:HA1"/>
    <mergeCell ref="HC1:HE1"/>
    <mergeCell ref="HF1:HH1"/>
    <mergeCell ref="HJ1:HN1"/>
    <mergeCell ref="HO1:HR1"/>
    <mergeCell ref="HT1:HX1"/>
    <mergeCell ref="HY1:IA1"/>
    <mergeCell ref="IC1:IE1"/>
    <mergeCell ref="JI1:JJ1"/>
    <mergeCell ref="JK1:JM1"/>
    <mergeCell ref="JN1:JS1"/>
    <mergeCell ref="JT1:JV1"/>
    <mergeCell ref="IJ1:IN1"/>
    <mergeCell ref="IO1:IQ1"/>
    <mergeCell ref="IR1:IS1"/>
    <mergeCell ref="IT1:IU1"/>
    <mergeCell ref="IV1:JA1"/>
    <mergeCell ref="JD1:J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Version Control</vt:lpstr>
      <vt:lpstr>MF Abundance Sept 2018</vt:lpstr>
      <vt:lpstr>MF Biomass Sept 2018</vt:lpstr>
      <vt:lpstr>MF Measurements Sept 2018</vt:lpstr>
      <vt:lpstr>SWNR Abundance Sept 2018</vt:lpstr>
      <vt:lpstr>SWNR Biomass Sept 2018</vt:lpstr>
      <vt:lpstr>SWNR Measurements Sept 2018</vt:lpstr>
      <vt:lpstr>SFF Abundance Sept 2018</vt:lpstr>
      <vt:lpstr>SFF Biomass Sept 2018</vt:lpstr>
      <vt:lpstr>SFF Measurements Sept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2019-01-17T14:35:36Z</dcterms:created>
  <dcterms:modified xsi:type="dcterms:W3CDTF">2019-01-17T16:07:06Z</dcterms:modified>
</cp:coreProperties>
</file>